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522" activeTab="0"/>
  </bookViews>
  <sheets>
    <sheet name="EK B - TV 2015 tarifesi" sheetId="1" r:id="rId1"/>
    <sheet name="EK B - RADYO 2015 tarifesi" sheetId="2" r:id="rId2"/>
  </sheets>
  <definedNames/>
  <calcPr fullCalcOnLoad="1"/>
</workbook>
</file>

<file path=xl/sharedStrings.xml><?xml version="1.0" encoding="utf-8"?>
<sst xmlns="http://schemas.openxmlformats.org/spreadsheetml/2006/main" count="162" uniqueCount="94">
  <si>
    <t>İNDİRİM VE UYGULAMA ESASLARI</t>
  </si>
  <si>
    <t>0-50.000</t>
  </si>
  <si>
    <t>50.000-100.000</t>
  </si>
  <si>
    <t>100.000-250.000</t>
  </si>
  <si>
    <t>250.000-500.000</t>
  </si>
  <si>
    <t>500.000-1.000.000</t>
  </si>
  <si>
    <t>1.000.000-2.000.000</t>
  </si>
  <si>
    <t>2.000.000-3.000.000</t>
  </si>
  <si>
    <t>3.000.000-5.000.000</t>
  </si>
  <si>
    <t>TOPLAM</t>
  </si>
  <si>
    <t>GRUP</t>
  </si>
  <si>
    <t>DÜZEY</t>
  </si>
  <si>
    <t>ORTAM</t>
  </si>
  <si>
    <t>MESAM YILLIK MINIMUM BEDEL</t>
  </si>
  <si>
    <t>MSG YILLIK MINIMUM BEDEL</t>
  </si>
  <si>
    <t>MÜYAP YILLIK MINIMUM BEDEL</t>
  </si>
  <si>
    <t>MÜYORBİR YILLIK MINIMUM BEDEL</t>
  </si>
  <si>
    <t>1.GRUP</t>
  </si>
  <si>
    <t xml:space="preserve">ULUSAL DÜZEYDE YAYIN </t>
  </si>
  <si>
    <t>I-1.A</t>
  </si>
  <si>
    <t>KARASAL (80 MILYON VE ÜZERİ GELİR)</t>
  </si>
  <si>
    <t>I-1.B</t>
  </si>
  <si>
    <t>KARASAL (60-80 MILYON TL ARASI GELİR)</t>
  </si>
  <si>
    <t>I-1.C</t>
  </si>
  <si>
    <t>KARASAL (40-60 MILYON TL ARASI GELİR)</t>
  </si>
  <si>
    <t>I-1.D</t>
  </si>
  <si>
    <t>KARASAL (10-40 MILYON TL ARASI GELIR)</t>
  </si>
  <si>
    <t>I-1.E</t>
  </si>
  <si>
    <t>KARASAL (0-10 MILYON TL ARASI GELIR)</t>
  </si>
  <si>
    <t>2.GRUP</t>
  </si>
  <si>
    <t xml:space="preserve">BÖLGESEL DÜZEYDE YAYIN </t>
  </si>
  <si>
    <t>I-2.</t>
  </si>
  <si>
    <t>KARASAL</t>
  </si>
  <si>
    <t>3.GRUP</t>
  </si>
  <si>
    <t>UYDU</t>
  </si>
  <si>
    <t>I-3.A</t>
  </si>
  <si>
    <t>UYDU (1.000.000 TL VE ÜZERİ GELİR)</t>
  </si>
  <si>
    <t>I-3.B</t>
  </si>
  <si>
    <t>UYDU (0-1.000.000 TL ARASI GELİR)</t>
  </si>
  <si>
    <t>4.GRUP</t>
  </si>
  <si>
    <t>KABLO</t>
  </si>
  <si>
    <t>I-4.A</t>
  </si>
  <si>
    <t>I-4.B</t>
  </si>
  <si>
    <t>I-4.C</t>
  </si>
  <si>
    <t>5.GRUP</t>
  </si>
  <si>
    <t xml:space="preserve">YEREL DÜZEYDE YAYIN </t>
  </si>
  <si>
    <t>I-5</t>
  </si>
  <si>
    <t>6.GRUP</t>
  </si>
  <si>
    <t>I-6.A</t>
  </si>
  <si>
    <t>A - BÖLGESEL -YEREL KARASAL DÜZEYDE YAYIN YAPAN TV'LER İÇİN BÖLGE İNDİRİM ORANLARI</t>
  </si>
  <si>
    <t>B- YEREL VE BÖLGESEL TV'LER İÇİN NÜFUS İNDİRİM ORANLARI</t>
  </si>
  <si>
    <t>Coğrafi Bölge</t>
  </si>
  <si>
    <t>İndirim Oranı</t>
  </si>
  <si>
    <t>İç Anadolu  Bölgesi</t>
  </si>
  <si>
    <t>Karadeniz Bölgesi</t>
  </si>
  <si>
    <t>Doğu Anadolu Bölgesi</t>
  </si>
  <si>
    <t>G. Doğu Anadolu Bölgesi</t>
  </si>
  <si>
    <t xml:space="preserve">Kalkınmada 1. Derece Öncelikli İller </t>
  </si>
  <si>
    <t>KARASAL (4 MILYON VE ÜZERİ GELİR)</t>
  </si>
  <si>
    <t>I-3.</t>
  </si>
  <si>
    <t xml:space="preserve">KABLO TEK İL </t>
  </si>
  <si>
    <t>I-5.</t>
  </si>
  <si>
    <t>DİJİTAL</t>
  </si>
  <si>
    <t>1-6.B</t>
  </si>
  <si>
    <t>DİGİTAL YAYIN</t>
  </si>
  <si>
    <t>KABLO ÇOK İL (0-1.000.000 TL ARASI GELİR)</t>
  </si>
  <si>
    <t>KABLO ÇOK İL (1.000.000 TL VE ÜZERİ GELİR)</t>
  </si>
  <si>
    <t>KABLO TEK İL</t>
  </si>
  <si>
    <t>DİGİTAL DÜZEYDE YAYIN</t>
  </si>
  <si>
    <r>
      <t xml:space="preserve">2) </t>
    </r>
    <r>
      <rPr>
        <sz val="9"/>
        <rFont val="Tahoma"/>
        <family val="2"/>
      </rPr>
      <t>Yayınları müzik haricinde belirli bir konu üzerine yoğunlaşmış ve bir gün içerisindeki tüm yayın akışındaki toplam müzik yayını en fazla 3 saat olan kuruluşlar TEMATİK olarak kabul edilir ve bu kuruluşlara % 30 indirim uygulanır. MESLEK BİRLİKLERİ, Yayın Kuruluşunun RTÜK'ten aldığı tematiklik belgesinin sunulmasını isteyebilirler. MESLEK BİRLİKLERİNİN istemesine rağmen tematiklik belgesinin sunulmaması halinde MESLEK BİRLİKLERİ tematik indirimini uygulamama hakkına sahiptir.</t>
    </r>
  </si>
  <si>
    <t>MESAM + MSG BRÜT  GELİR (*) ÜZERİNDEN TARİFE %</t>
  </si>
  <si>
    <r>
      <t>1)</t>
    </r>
    <r>
      <rPr>
        <sz val="9"/>
        <rFont val="Tahoma"/>
        <family val="2"/>
      </rPr>
      <t xml:space="preserve"> (*) Gelir : Yayın Kuruluşunun KDV ve RTÜK payı düşüldükten sonra elde ettiği toplam brüt gelir. (reklam,barter,sponsorluk ve diğer tüm gelirler)</t>
    </r>
  </si>
  <si>
    <t>MÜ-YAP BRÜT  GELİR (*) ÜZERİNDEN TARİFE %</t>
  </si>
  <si>
    <t>MÜYORBİR BRÜT  GELİR (*) ÜZERİNDEN TARİFE %</t>
  </si>
  <si>
    <r>
      <t xml:space="preserve">3) </t>
    </r>
    <r>
      <rPr>
        <sz val="9"/>
        <rFont val="Tahoma"/>
        <family val="2"/>
      </rPr>
      <t xml:space="preserve"> Müzik Radyo ve TV: Bir gün içerisindeki toplam doğrudan müzik yayını %50 den fazla olan radyo ve  TV kuruluşlarını ifade eder. Müzik kanallarının ödemesi gereken asgari yıllık tutar dahil oldukları kategorinin %25  fazlasıdır.</t>
    </r>
  </si>
  <si>
    <r>
      <t>4)</t>
    </r>
    <r>
      <rPr>
        <sz val="9"/>
        <rFont val="Tahoma"/>
        <family val="2"/>
      </rPr>
      <t>Toplam müzik yayını ibaresi müzik, eğlence, haber vb. programlarda doğrudan yayınlanan müziklerle film, dizi, reklam, tanıtım vb. yapımlarda yer alan müzik kullanımlarının tamamını ifade eder.</t>
    </r>
  </si>
  <si>
    <r>
      <rPr>
        <b/>
        <sz val="9"/>
        <color indexed="8"/>
        <rFont val="Tahoma"/>
        <family val="2"/>
      </rPr>
      <t>Tarife Sistem:</t>
    </r>
    <r>
      <rPr>
        <sz val="9"/>
        <color indexed="8"/>
        <rFont val="Tahoma"/>
        <family val="2"/>
      </rPr>
      <t xml:space="preserve"> YAYIN KURULUŞLARININ yıllık tarifeleri, GELİR(*)'lerinin yukarıda belirtilen % oranları üzerinden belirlenir. Bu GELİR(*) yüzdesi ile hesaplanan bedel,  yukarıda belirtilen asgari bedellerin altında ise asgari bedeller tarife bedeli olarak geçerli olur.</t>
    </r>
  </si>
  <si>
    <r>
      <rPr>
        <b/>
        <sz val="10"/>
        <color indexed="8"/>
        <rFont val="Tahoma"/>
        <family val="2"/>
      </rPr>
      <t>Tarife Sistem:</t>
    </r>
    <r>
      <rPr>
        <sz val="10"/>
        <color indexed="8"/>
        <rFont val="Tahoma"/>
        <family val="2"/>
      </rPr>
      <t xml:space="preserve"> YAYIN KURULUŞLARININ yıllık tarifeleri, GELİR(*)'lerinin yukarıda belirtilen % oranları üzerinden belirlenir. Bu GELİR(*) yüzdesi ile hesaplanan bedel,  yukarıda belirtilen asgari bedellerin altında ise asgari bedeller tarife bedeli olarak geçerli olur.</t>
    </r>
  </si>
  <si>
    <r>
      <t>5)</t>
    </r>
    <r>
      <rPr>
        <sz val="9"/>
        <rFont val="Tahoma"/>
        <family val="2"/>
      </rPr>
      <t xml:space="preserve"> Ulusal yayın kuruluşlarının yurtdışına uydudan yayın yapması halinde lisans bedeli üzerinden %25 artış yapılır.</t>
    </r>
  </si>
  <si>
    <r>
      <t xml:space="preserve">6) </t>
    </r>
    <r>
      <rPr>
        <sz val="9"/>
        <rFont val="Tahoma"/>
        <family val="2"/>
      </rPr>
      <t>Kablo, uydu ve dijital iletimden en az ikisini aynı anda yapan ulusal düzey haricindeki yayın kuruluşları, ortak aboneler nedeniyle her iki tarifenin toplam bedelinin %25 indirimli halini öder. Her üç ortamdan da yayın yapan kuruluşlar ise üç tarifenin toplamının % 40 indirimli halini öder.</t>
    </r>
  </si>
  <si>
    <r>
      <rPr>
        <b/>
        <sz val="9"/>
        <color indexed="8"/>
        <rFont val="Tahoma"/>
        <family val="2"/>
      </rPr>
      <t>7)</t>
    </r>
    <r>
      <rPr>
        <sz val="9"/>
        <color indexed="8"/>
        <rFont val="Tahoma"/>
        <family val="2"/>
      </rPr>
      <t xml:space="preserve"> Ulusal düzeyde yayın yapan yayın kuruluşlarının izlenme oranlarının, sözleşmenin imzasından önceki altı aylık ortalaması %6'nın üzerinde ise yayın kuruluşu, gelir kriterinden dahil olduğu kategorinin bir üstündeki kategoriden lisanslanır.</t>
    </r>
  </si>
  <si>
    <r>
      <rPr>
        <b/>
        <sz val="9"/>
        <rFont val="Tahoma"/>
        <family val="2"/>
      </rPr>
      <t xml:space="preserve">8) </t>
    </r>
    <r>
      <rPr>
        <sz val="9"/>
        <rFont val="Tahoma"/>
        <family val="2"/>
      </rPr>
      <t>Bu fiyatlar bilgilendirme amaçlıdır. Hata ve unutma halinde MESLEK BİRLİKLERİNİN değişiklik ve ekleme yapma hakları saklı tutulmuştur</t>
    </r>
  </si>
  <si>
    <r>
      <rPr>
        <b/>
        <sz val="9"/>
        <rFont val="Tahoma"/>
        <family val="2"/>
      </rPr>
      <t xml:space="preserve">9) </t>
    </r>
    <r>
      <rPr>
        <sz val="9"/>
        <rFont val="Tahoma"/>
        <family val="2"/>
      </rPr>
      <t>Müziğin kullanım niteliği, şekli  ve ticari faaliyete katkısına göre MESLEK BİRLİKLERİNİN tarifede alt ve üst kırılımlar belirleme ve yukarıda belirtilen tarifelerde değişiklik yapma hakkı saklıdır.</t>
    </r>
  </si>
  <si>
    <r>
      <rPr>
        <b/>
        <sz val="9"/>
        <color indexed="8"/>
        <rFont val="Tahoma"/>
        <family val="2"/>
      </rPr>
      <t xml:space="preserve">10) </t>
    </r>
    <r>
      <rPr>
        <sz val="9"/>
        <color indexed="8"/>
        <rFont val="Tahoma"/>
        <family val="2"/>
      </rPr>
      <t>MESLEK BİRLİKLERİNİ tarifelerde belirtilen uygulamaların tanımlarını değiştirme hakları saklıdır.</t>
    </r>
  </si>
  <si>
    <r>
      <rPr>
        <b/>
        <sz val="9"/>
        <color indexed="8"/>
        <rFont val="Tahoma"/>
        <family val="2"/>
      </rPr>
      <t xml:space="preserve">11) </t>
    </r>
    <r>
      <rPr>
        <sz val="9"/>
        <color indexed="8"/>
        <rFont val="Tahoma"/>
        <family val="2"/>
      </rPr>
      <t>Tarifeler, Türkiye sınırları içinden yayına çıkan kullanımları kapsamaktadır. Yurt dışı menşeli kullanımlar ile ilgili olarak tarife bedelleri, kullanıma göre MESLEK BİRLİKLERİ tarafından belirlenecektir.</t>
    </r>
  </si>
  <si>
    <r>
      <t xml:space="preserve">12) </t>
    </r>
    <r>
      <rPr>
        <sz val="9"/>
        <rFont val="Tahoma"/>
        <family val="2"/>
      </rPr>
      <t>Tarifelerde yer alan fiyatların tümü TL cinsinden olup KDV dahil değildir.</t>
    </r>
  </si>
  <si>
    <r>
      <t>13)</t>
    </r>
    <r>
      <rPr>
        <sz val="9"/>
        <rFont val="Tahoma"/>
        <family val="2"/>
      </rPr>
      <t xml:space="preserve"> İl merkezinde bulunan ilçelerde nüfus indirimi için il merkezinin toplam nüfusu baz alınır.</t>
    </r>
  </si>
  <si>
    <r>
      <t xml:space="preserve">14) </t>
    </r>
    <r>
      <rPr>
        <sz val="9"/>
        <rFont val="Tahoma"/>
        <family val="2"/>
      </rPr>
      <t>Yukarıda belirtilen tarife sadece Marmara-Akdeniz-Ege Bölgelerindeki Büyükşehir statüsündeki illerde geçerlidir. Diğer illerdeki yayın kuruluşları için aşağıdaki indirim esasları uygulanır:</t>
    </r>
  </si>
  <si>
    <t>KARASAL (0-1 MILYON TL ARASI GELİR)</t>
  </si>
  <si>
    <t>KARASAL (1-4 MILYON VE ÜZERİ GELİR)</t>
  </si>
  <si>
    <t>KABLO ÇOK İL (0-1 MILYON TL ARASI GELIR)</t>
  </si>
  <si>
    <t>KABLO ÇOK İL (1 MILYON TL VE ÜZERİ  GELIR)</t>
  </si>
  <si>
    <t xml:space="preserve">                                  MESAM - MSG - MÜ-YAP VE MÜYORBİR MESLEK BİRLİKLERİ TARİFELERİ 2015 EK-B/TV </t>
  </si>
  <si>
    <t>MESAM - MSG - MÜ-YAP VE MÜYORBİR MESLEK BİRLİKLERİTARİFE 2015 EK-B/RADYO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</si>
</sst>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&quot;YTL&quot;"/>
    <numFmt numFmtId="181" formatCode="#,##0.00\ [$TL-41F]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0.0%"/>
  </numFmts>
  <fonts count="6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u val="single"/>
      <sz val="7"/>
      <name val="Tahoma"/>
      <family val="2"/>
    </font>
    <font>
      <u val="single"/>
      <sz val="7"/>
      <name val="Tahoma"/>
      <family val="2"/>
    </font>
    <font>
      <b/>
      <sz val="7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9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182" fontId="7" fillId="32" borderId="10" xfId="0" applyNumberFormat="1" applyFont="1" applyFill="1" applyBorder="1" applyAlignment="1">
      <alignment vertical="center"/>
    </xf>
    <xf numFmtId="0" fontId="56" fillId="0" borderId="0" xfId="48" applyFont="1" applyFill="1" applyBorder="1" applyAlignment="1">
      <alignment vertical="center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9" fontId="3" fillId="0" borderId="10" xfId="48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left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9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16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4" fillId="0" borderId="10" xfId="48" applyNumberFormat="1" applyFont="1" applyFill="1" applyBorder="1" applyAlignment="1">
      <alignment horizontal="center" vertical="center"/>
      <protection/>
    </xf>
    <xf numFmtId="0" fontId="14" fillId="0" borderId="10" xfId="48" applyFont="1" applyFill="1" applyBorder="1" applyAlignment="1">
      <alignment horizontal="right" vertical="center"/>
      <protection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9" fontId="21" fillId="0" borderId="10" xfId="0" applyNumberFormat="1" applyFont="1" applyFill="1" applyBorder="1" applyAlignment="1">
      <alignment horizontal="center"/>
    </xf>
    <xf numFmtId="0" fontId="14" fillId="0" borderId="10" xfId="48" applyFont="1" applyFill="1" applyBorder="1" applyAlignment="1">
      <alignment horizontal="right" vertical="center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3" fillId="0" borderId="10" xfId="48" applyFont="1" applyFill="1" applyBorder="1" applyAlignment="1">
      <alignment horizontal="left" vertical="center" wrapText="1"/>
      <protection/>
    </xf>
    <xf numFmtId="0" fontId="10" fillId="0" borderId="10" xfId="48" applyFont="1" applyFill="1" applyBorder="1" applyAlignment="1">
      <alignment horizontal="center" vertical="center"/>
      <protection/>
    </xf>
    <xf numFmtId="0" fontId="14" fillId="0" borderId="10" xfId="48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8" fillId="0" borderId="10" xfId="4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 horizontal="center"/>
    </xf>
    <xf numFmtId="0" fontId="3" fillId="0" borderId="10" xfId="48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48" applyFont="1" applyFill="1" applyBorder="1" applyAlignment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MESAM RTV TARIFE YONETMELIK 21 06 04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4">
      <selection activeCell="A23" sqref="A23:L23"/>
    </sheetView>
  </sheetViews>
  <sheetFormatPr defaultColWidth="9.00390625" defaultRowHeight="12.75"/>
  <cols>
    <col min="4" max="4" width="30.625" style="0" customWidth="1"/>
    <col min="8" max="8" width="11.25390625" style="0" customWidth="1"/>
    <col min="9" max="11" width="12.25390625" style="0" customWidth="1"/>
    <col min="12" max="12" width="13.875" style="0" customWidth="1"/>
  </cols>
  <sheetData>
    <row r="1" spans="1:12" ht="14.25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54">
      <c r="A2" s="3" t="s">
        <v>10</v>
      </c>
      <c r="B2" s="3" t="s">
        <v>11</v>
      </c>
      <c r="C2" s="4"/>
      <c r="D2" s="3" t="s">
        <v>12</v>
      </c>
      <c r="E2" s="5" t="s">
        <v>70</v>
      </c>
      <c r="F2" s="5" t="s">
        <v>72</v>
      </c>
      <c r="G2" s="5" t="s">
        <v>73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9</v>
      </c>
    </row>
    <row r="3" spans="1:12" ht="12.75">
      <c r="A3" s="53" t="s">
        <v>17</v>
      </c>
      <c r="B3" s="54" t="s">
        <v>18</v>
      </c>
      <c r="C3" s="8" t="s">
        <v>19</v>
      </c>
      <c r="D3" s="9" t="s">
        <v>20</v>
      </c>
      <c r="E3" s="10">
        <v>0.09</v>
      </c>
      <c r="F3" s="10">
        <v>0.02</v>
      </c>
      <c r="G3" s="10">
        <v>0.02</v>
      </c>
      <c r="H3" s="11">
        <v>2031588</v>
      </c>
      <c r="I3" s="12">
        <v>2031588</v>
      </c>
      <c r="J3" s="12">
        <f aca="true" t="shared" si="0" ref="J3:J12">(((H3+I3)/70)*30)-K3</f>
        <v>1111354.142857143</v>
      </c>
      <c r="K3" s="12">
        <v>630007</v>
      </c>
      <c r="L3" s="12">
        <f>SUM(H3:K3)</f>
        <v>5804537.142857143</v>
      </c>
    </row>
    <row r="4" spans="1:12" ht="12.75">
      <c r="A4" s="53"/>
      <c r="B4" s="54"/>
      <c r="C4" s="8" t="s">
        <v>21</v>
      </c>
      <c r="D4" s="9" t="s">
        <v>22</v>
      </c>
      <c r="E4" s="10">
        <v>0.09</v>
      </c>
      <c r="F4" s="10">
        <v>0.02</v>
      </c>
      <c r="G4" s="10">
        <v>0.02</v>
      </c>
      <c r="H4" s="11">
        <v>1461738</v>
      </c>
      <c r="I4" s="12">
        <v>1461738</v>
      </c>
      <c r="J4" s="12">
        <f t="shared" si="0"/>
        <v>799359.2857142857</v>
      </c>
      <c r="K4" s="12">
        <v>453559</v>
      </c>
      <c r="L4" s="12">
        <f aca="true" t="shared" si="1" ref="L4:L14">SUM(H4:K4)</f>
        <v>4176394.2857142854</v>
      </c>
    </row>
    <row r="5" spans="1:12" ht="12.75">
      <c r="A5" s="53"/>
      <c r="B5" s="54"/>
      <c r="C5" s="8" t="s">
        <v>23</v>
      </c>
      <c r="D5" s="9" t="s">
        <v>24</v>
      </c>
      <c r="E5" s="10">
        <v>0.09</v>
      </c>
      <c r="F5" s="10">
        <v>0.02</v>
      </c>
      <c r="G5" s="10">
        <v>0.02</v>
      </c>
      <c r="H5" s="11">
        <v>1101987</v>
      </c>
      <c r="I5" s="12">
        <v>1101987</v>
      </c>
      <c r="J5" s="12">
        <f t="shared" si="0"/>
        <v>602794.2857142857</v>
      </c>
      <c r="K5" s="12">
        <v>341766</v>
      </c>
      <c r="L5" s="12">
        <f t="shared" si="1"/>
        <v>3148534.2857142854</v>
      </c>
    </row>
    <row r="6" spans="1:12" ht="12.75">
      <c r="A6" s="53"/>
      <c r="B6" s="54"/>
      <c r="C6" s="8" t="s">
        <v>25</v>
      </c>
      <c r="D6" s="9" t="s">
        <v>26</v>
      </c>
      <c r="E6" s="10">
        <v>0.09</v>
      </c>
      <c r="F6" s="10">
        <v>0.02</v>
      </c>
      <c r="G6" s="10">
        <v>0.02</v>
      </c>
      <c r="H6" s="11">
        <v>643500</v>
      </c>
      <c r="I6" s="12">
        <v>643500</v>
      </c>
      <c r="J6" s="12">
        <f t="shared" si="0"/>
        <v>352070.42857142864</v>
      </c>
      <c r="K6" s="12">
        <v>199501</v>
      </c>
      <c r="L6" s="12">
        <f t="shared" si="1"/>
        <v>1838571.4285714286</v>
      </c>
    </row>
    <row r="7" spans="1:12" ht="12.75">
      <c r="A7" s="53"/>
      <c r="B7" s="54"/>
      <c r="C7" s="8" t="s">
        <v>27</v>
      </c>
      <c r="D7" s="9" t="s">
        <v>28</v>
      </c>
      <c r="E7" s="10">
        <v>0.09</v>
      </c>
      <c r="F7" s="10">
        <v>0.02</v>
      </c>
      <c r="G7" s="10">
        <v>0.02</v>
      </c>
      <c r="H7" s="11">
        <v>338596.5</v>
      </c>
      <c r="I7" s="12">
        <v>338596.5</v>
      </c>
      <c r="J7" s="12">
        <f t="shared" si="0"/>
        <v>185225.57142857142</v>
      </c>
      <c r="K7" s="12">
        <v>105000</v>
      </c>
      <c r="L7" s="12">
        <f t="shared" si="1"/>
        <v>967418.5714285714</v>
      </c>
    </row>
    <row r="8" spans="1:12" ht="27">
      <c r="A8" s="6" t="s">
        <v>29</v>
      </c>
      <c r="B8" s="7" t="s">
        <v>30</v>
      </c>
      <c r="C8" s="7" t="s">
        <v>31</v>
      </c>
      <c r="D8" s="9" t="s">
        <v>32</v>
      </c>
      <c r="E8" s="10">
        <v>0.09</v>
      </c>
      <c r="F8" s="10">
        <v>0.02</v>
      </c>
      <c r="G8" s="10">
        <v>0.02</v>
      </c>
      <c r="H8" s="11">
        <v>179637</v>
      </c>
      <c r="I8" s="12">
        <v>179637</v>
      </c>
      <c r="J8" s="12">
        <f t="shared" si="0"/>
        <v>98925.57142857142</v>
      </c>
      <c r="K8" s="12">
        <v>55049</v>
      </c>
      <c r="L8" s="12">
        <f t="shared" si="1"/>
        <v>513248.5714285714</v>
      </c>
    </row>
    <row r="9" spans="1:12" ht="12.75">
      <c r="A9" s="55" t="s">
        <v>33</v>
      </c>
      <c r="B9" s="54" t="s">
        <v>34</v>
      </c>
      <c r="C9" s="7" t="s">
        <v>35</v>
      </c>
      <c r="D9" s="9" t="s">
        <v>36</v>
      </c>
      <c r="E9" s="10">
        <v>0.09</v>
      </c>
      <c r="F9" s="10">
        <v>0.02</v>
      </c>
      <c r="G9" s="10">
        <v>0.02</v>
      </c>
      <c r="H9" s="11">
        <v>352291.5</v>
      </c>
      <c r="I9" s="12">
        <v>352291.5</v>
      </c>
      <c r="J9" s="12">
        <f t="shared" si="0"/>
        <v>192727.14285714284</v>
      </c>
      <c r="K9" s="12">
        <v>109237</v>
      </c>
      <c r="L9" s="12">
        <f t="shared" si="1"/>
        <v>1006547.1428571428</v>
      </c>
    </row>
    <row r="10" spans="1:12" ht="12.75">
      <c r="A10" s="55"/>
      <c r="B10" s="56"/>
      <c r="C10" s="7" t="s">
        <v>37</v>
      </c>
      <c r="D10" s="9" t="s">
        <v>38</v>
      </c>
      <c r="E10" s="10">
        <v>0.09</v>
      </c>
      <c r="F10" s="10">
        <v>0.02</v>
      </c>
      <c r="G10" s="10">
        <v>0.02</v>
      </c>
      <c r="H10" s="11">
        <v>195766.5</v>
      </c>
      <c r="I10" s="12">
        <v>195766.5</v>
      </c>
      <c r="J10" s="12">
        <f t="shared" si="0"/>
        <v>105835.85714285713</v>
      </c>
      <c r="K10" s="12">
        <v>61964</v>
      </c>
      <c r="L10" s="12">
        <f t="shared" si="1"/>
        <v>559332.8571428572</v>
      </c>
    </row>
    <row r="11" spans="1:12" s="23" customFormat="1" ht="12.75">
      <c r="A11" s="57" t="s">
        <v>39</v>
      </c>
      <c r="B11" s="60" t="s">
        <v>40</v>
      </c>
      <c r="C11" s="20" t="s">
        <v>41</v>
      </c>
      <c r="D11" s="22" t="s">
        <v>66</v>
      </c>
      <c r="E11" s="10">
        <v>0.09</v>
      </c>
      <c r="F11" s="10">
        <v>0.02</v>
      </c>
      <c r="G11" s="10">
        <v>0.02</v>
      </c>
      <c r="H11" s="11">
        <v>347814</v>
      </c>
      <c r="I11" s="11">
        <v>347814</v>
      </c>
      <c r="J11" s="11">
        <f t="shared" si="0"/>
        <v>192083.28571428568</v>
      </c>
      <c r="K11" s="11">
        <v>106043</v>
      </c>
      <c r="L11" s="11">
        <f t="shared" si="1"/>
        <v>993754.2857142857</v>
      </c>
    </row>
    <row r="12" spans="1:12" s="23" customFormat="1" ht="12.75">
      <c r="A12" s="58"/>
      <c r="B12" s="61"/>
      <c r="C12" s="20" t="s">
        <v>42</v>
      </c>
      <c r="D12" s="22" t="s">
        <v>65</v>
      </c>
      <c r="E12" s="10">
        <v>0.09</v>
      </c>
      <c r="F12" s="10">
        <v>0.02</v>
      </c>
      <c r="G12" s="10">
        <v>0.02</v>
      </c>
      <c r="H12" s="11">
        <v>190393.5</v>
      </c>
      <c r="I12" s="11">
        <v>190393.5</v>
      </c>
      <c r="J12" s="11">
        <f t="shared" si="0"/>
        <v>105062.42857142858</v>
      </c>
      <c r="K12" s="11">
        <v>58132</v>
      </c>
      <c r="L12" s="11">
        <f t="shared" si="1"/>
        <v>543981.4285714286</v>
      </c>
    </row>
    <row r="13" spans="1:12" s="23" customFormat="1" ht="12.75">
      <c r="A13" s="59"/>
      <c r="B13" s="62"/>
      <c r="C13" s="20" t="s">
        <v>43</v>
      </c>
      <c r="D13" s="22" t="s">
        <v>67</v>
      </c>
      <c r="E13" s="10">
        <v>0.09</v>
      </c>
      <c r="F13" s="10">
        <v>0.02</v>
      </c>
      <c r="G13" s="10">
        <v>0.02</v>
      </c>
      <c r="H13" s="11">
        <f>(((J13+K13)/30)*70)/2</f>
        <v>85352.16666666666</v>
      </c>
      <c r="I13" s="11">
        <f>(((J13+K13)/30)*70)/2</f>
        <v>85352.16666666666</v>
      </c>
      <c r="J13" s="11">
        <v>41858</v>
      </c>
      <c r="K13" s="11">
        <v>31301</v>
      </c>
      <c r="L13" s="11">
        <f t="shared" si="1"/>
        <v>243863.3333333333</v>
      </c>
    </row>
    <row r="14" spans="1:12" s="23" customFormat="1" ht="27">
      <c r="A14" s="20" t="s">
        <v>44</v>
      </c>
      <c r="B14" s="20" t="s">
        <v>45</v>
      </c>
      <c r="C14" s="21" t="s">
        <v>46</v>
      </c>
      <c r="D14" s="22" t="s">
        <v>32</v>
      </c>
      <c r="E14" s="10">
        <v>0.09</v>
      </c>
      <c r="F14" s="10">
        <v>0.02</v>
      </c>
      <c r="G14" s="10">
        <v>0.02</v>
      </c>
      <c r="H14" s="11">
        <v>91647</v>
      </c>
      <c r="I14" s="11">
        <v>91647</v>
      </c>
      <c r="J14" s="11">
        <v>50255</v>
      </c>
      <c r="K14" s="11">
        <v>28299</v>
      </c>
      <c r="L14" s="11">
        <f t="shared" si="1"/>
        <v>261848</v>
      </c>
    </row>
    <row r="15" spans="1:12" s="23" customFormat="1" ht="27">
      <c r="A15" s="37" t="s">
        <v>47</v>
      </c>
      <c r="B15" s="20" t="s">
        <v>68</v>
      </c>
      <c r="C15" s="21" t="s">
        <v>48</v>
      </c>
      <c r="D15" s="24" t="s">
        <v>64</v>
      </c>
      <c r="E15" s="10">
        <v>0.09</v>
      </c>
      <c r="F15" s="10">
        <v>0.02</v>
      </c>
      <c r="G15" s="10">
        <v>0.02</v>
      </c>
      <c r="H15" s="11">
        <v>134038</v>
      </c>
      <c r="I15" s="11">
        <v>134038</v>
      </c>
      <c r="J15" s="32">
        <f>(((H15+I15)/70)*30)*0.65</f>
        <v>74678.3142857143</v>
      </c>
      <c r="K15" s="32">
        <f>(((H15+I15)/70)*30)*0.35</f>
        <v>40211.4</v>
      </c>
      <c r="L15" s="11">
        <f>SUM(H15:K15)</f>
        <v>382965.7142857143</v>
      </c>
    </row>
    <row r="16" spans="1:12" s="23" customFormat="1" ht="31.5" customHeight="1">
      <c r="A16" s="65" t="s">
        <v>76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23" customFormat="1" ht="21" customHeight="1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s="23" customFormat="1" ht="21" customHeight="1">
      <c r="A18" s="47" t="s">
        <v>71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23" customFormat="1" ht="43.5" customHeight="1">
      <c r="A19" s="47" t="s">
        <v>69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s="23" customFormat="1" ht="27.75" customHeight="1">
      <c r="A20" s="47" t="s">
        <v>74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3" customFormat="1" ht="27.75" customHeight="1">
      <c r="A21" s="47" t="s">
        <v>75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23" customFormat="1" ht="21" customHeight="1">
      <c r="A22" s="47" t="s">
        <v>78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s="23" customFormat="1" ht="30" customHeight="1">
      <c r="A23" s="47" t="s">
        <v>79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s="23" customFormat="1" ht="27" customHeight="1">
      <c r="A24" s="64" t="s">
        <v>80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s="23" customFormat="1" ht="21" customHeight="1">
      <c r="A25" s="49" t="s">
        <v>81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s="23" customFormat="1" ht="32.25" customHeight="1">
      <c r="A26" s="50" t="s">
        <v>82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s="23" customFormat="1" ht="21" customHeight="1">
      <c r="A27" s="51" t="s">
        <v>83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23" customFormat="1" ht="27.75" customHeight="1">
      <c r="A28" s="51" t="s">
        <v>84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23" customFormat="1" ht="21" customHeight="1">
      <c r="A29" s="47" t="s">
        <v>85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21" customHeight="1">
      <c r="A30" s="47" t="s">
        <v>86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27" customHeight="1">
      <c r="A31" s="47" t="s">
        <v>87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35.25" customHeight="1">
      <c r="A33" s="44" t="s">
        <v>49</v>
      </c>
      <c r="B33" s="44"/>
      <c r="C33" s="44"/>
      <c r="D33" s="45" t="s">
        <v>50</v>
      </c>
      <c r="E33" s="46"/>
      <c r="F33" s="46"/>
      <c r="G33" s="46"/>
      <c r="H33" s="46"/>
      <c r="I33" s="46"/>
      <c r="J33" s="46"/>
      <c r="K33" s="25"/>
      <c r="L33" s="25"/>
    </row>
    <row r="34" spans="1:12" ht="21" customHeight="1">
      <c r="A34" s="48" t="s">
        <v>51</v>
      </c>
      <c r="B34" s="48"/>
      <c r="C34" s="14" t="s">
        <v>52</v>
      </c>
      <c r="D34" s="40" t="s">
        <v>1</v>
      </c>
      <c r="E34" s="41"/>
      <c r="F34" s="42">
        <v>0.5</v>
      </c>
      <c r="G34" s="42"/>
      <c r="H34" s="42"/>
      <c r="I34" s="42"/>
      <c r="J34" s="42"/>
      <c r="K34" s="2"/>
      <c r="L34" s="2"/>
    </row>
    <row r="35" spans="1:12" ht="21" customHeight="1">
      <c r="A35" s="39" t="s">
        <v>53</v>
      </c>
      <c r="B35" s="39"/>
      <c r="C35" s="38">
        <v>0.1</v>
      </c>
      <c r="D35" s="40" t="s">
        <v>2</v>
      </c>
      <c r="E35" s="41"/>
      <c r="F35" s="42">
        <v>0.45</v>
      </c>
      <c r="G35" s="42"/>
      <c r="H35" s="42"/>
      <c r="I35" s="42"/>
      <c r="J35" s="42"/>
      <c r="K35" s="2"/>
      <c r="L35" s="2"/>
    </row>
    <row r="36" spans="1:12" ht="21" customHeight="1">
      <c r="A36" s="39" t="s">
        <v>54</v>
      </c>
      <c r="B36" s="39"/>
      <c r="C36" s="38">
        <v>0.1</v>
      </c>
      <c r="D36" s="40" t="s">
        <v>3</v>
      </c>
      <c r="E36" s="41"/>
      <c r="F36" s="42">
        <v>0.4</v>
      </c>
      <c r="G36" s="42"/>
      <c r="H36" s="42"/>
      <c r="I36" s="42"/>
      <c r="J36" s="42"/>
      <c r="K36" s="2"/>
      <c r="L36" s="2"/>
    </row>
    <row r="37" spans="1:12" ht="21" customHeight="1">
      <c r="A37" s="39" t="s">
        <v>55</v>
      </c>
      <c r="B37" s="39"/>
      <c r="C37" s="38">
        <v>0.3</v>
      </c>
      <c r="D37" s="40" t="s">
        <v>4</v>
      </c>
      <c r="E37" s="41"/>
      <c r="F37" s="42">
        <v>0.35</v>
      </c>
      <c r="G37" s="42"/>
      <c r="H37" s="42"/>
      <c r="I37" s="42"/>
      <c r="J37" s="42"/>
      <c r="K37" s="2"/>
      <c r="L37" s="2"/>
    </row>
    <row r="38" spans="1:12" ht="21" customHeight="1">
      <c r="A38" s="39" t="s">
        <v>56</v>
      </c>
      <c r="B38" s="39"/>
      <c r="C38" s="38">
        <v>0.3</v>
      </c>
      <c r="D38" s="40" t="s">
        <v>5</v>
      </c>
      <c r="E38" s="41"/>
      <c r="F38" s="42">
        <v>0.3</v>
      </c>
      <c r="G38" s="42"/>
      <c r="H38" s="42"/>
      <c r="I38" s="42"/>
      <c r="J38" s="42"/>
      <c r="K38" s="2"/>
      <c r="L38" s="2"/>
    </row>
    <row r="39" spans="1:12" ht="21" customHeight="1">
      <c r="A39" s="43" t="s">
        <v>57</v>
      </c>
      <c r="B39" s="43"/>
      <c r="C39" s="38">
        <v>0.4</v>
      </c>
      <c r="D39" s="40" t="s">
        <v>6</v>
      </c>
      <c r="E39" s="41"/>
      <c r="F39" s="42">
        <v>0.2</v>
      </c>
      <c r="G39" s="42"/>
      <c r="H39" s="42"/>
      <c r="I39" s="42"/>
      <c r="J39" s="42"/>
      <c r="K39" s="2"/>
      <c r="L39" s="2"/>
    </row>
    <row r="40" spans="4:12" ht="21" customHeight="1">
      <c r="D40" s="40" t="s">
        <v>7</v>
      </c>
      <c r="E40" s="41"/>
      <c r="F40" s="42">
        <v>0.15</v>
      </c>
      <c r="G40" s="42"/>
      <c r="H40" s="42"/>
      <c r="I40" s="42"/>
      <c r="J40" s="42"/>
      <c r="K40" s="2"/>
      <c r="L40" s="2"/>
    </row>
    <row r="41" spans="4:12" ht="21" customHeight="1">
      <c r="D41" s="40" t="s">
        <v>8</v>
      </c>
      <c r="E41" s="41"/>
      <c r="F41" s="42">
        <v>0.1</v>
      </c>
      <c r="G41" s="42"/>
      <c r="H41" s="42"/>
      <c r="I41" s="42"/>
      <c r="J41" s="42"/>
      <c r="K41" s="2"/>
      <c r="L41" s="2"/>
    </row>
  </sheetData>
  <sheetProtection/>
  <mergeCells count="47">
    <mergeCell ref="A17:L17"/>
    <mergeCell ref="A18:L18"/>
    <mergeCell ref="A19:L19"/>
    <mergeCell ref="A24:L24"/>
    <mergeCell ref="A16:L16"/>
    <mergeCell ref="A23:L23"/>
    <mergeCell ref="A1:L1"/>
    <mergeCell ref="A3:A7"/>
    <mergeCell ref="B3:B7"/>
    <mergeCell ref="A9:A10"/>
    <mergeCell ref="B9:B10"/>
    <mergeCell ref="A22:L22"/>
    <mergeCell ref="A21:L21"/>
    <mergeCell ref="A20:L20"/>
    <mergeCell ref="A11:A13"/>
    <mergeCell ref="B11:B13"/>
    <mergeCell ref="A30:L30"/>
    <mergeCell ref="A29:L29"/>
    <mergeCell ref="A25:L25"/>
    <mergeCell ref="A26:L26"/>
    <mergeCell ref="A27:L27"/>
    <mergeCell ref="A28:L28"/>
    <mergeCell ref="F36:J36"/>
    <mergeCell ref="A37:B37"/>
    <mergeCell ref="A33:C33"/>
    <mergeCell ref="D33:J33"/>
    <mergeCell ref="A31:L31"/>
    <mergeCell ref="A34:B34"/>
    <mergeCell ref="D34:E34"/>
    <mergeCell ref="F34:J34"/>
    <mergeCell ref="D41:E41"/>
    <mergeCell ref="F41:J41"/>
    <mergeCell ref="A39:B39"/>
    <mergeCell ref="D39:E39"/>
    <mergeCell ref="F39:J39"/>
    <mergeCell ref="A35:B35"/>
    <mergeCell ref="D35:E35"/>
    <mergeCell ref="F35:J35"/>
    <mergeCell ref="A36:B36"/>
    <mergeCell ref="D36:E36"/>
    <mergeCell ref="A38:B38"/>
    <mergeCell ref="D38:E38"/>
    <mergeCell ref="F38:J38"/>
    <mergeCell ref="D37:E37"/>
    <mergeCell ref="F37:J37"/>
    <mergeCell ref="D40:E40"/>
    <mergeCell ref="F40:J40"/>
  </mergeCells>
  <printOptions/>
  <pageMargins left="0.25" right="0.25" top="0.75" bottom="0.75" header="0.3" footer="0.3"/>
  <pageSetup fitToHeight="0" fitToWidth="1" horizontalDpi="300" verticalDpi="300" orientation="landscape" paperSize="9" scale="72" r:id="rId1"/>
  <ignoredErrors>
    <ignoredError sqref="L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0" zoomScaleNormal="70" zoomScalePageLayoutView="0" workbookViewId="0" topLeftCell="A1">
      <selection activeCell="D43" sqref="D43"/>
    </sheetView>
  </sheetViews>
  <sheetFormatPr defaultColWidth="9.00390625" defaultRowHeight="12.75"/>
  <cols>
    <col min="2" max="2" width="23.25390625" style="0" bestFit="1" customWidth="1"/>
    <col min="4" max="4" width="47.75390625" style="0" bestFit="1" customWidth="1"/>
    <col min="8" max="8" width="14.00390625" style="0" customWidth="1"/>
    <col min="9" max="12" width="14.25390625" style="0" customWidth="1"/>
  </cols>
  <sheetData>
    <row r="1" spans="1:12" ht="14.25">
      <c r="A1" s="5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54">
      <c r="A2" s="16" t="s">
        <v>10</v>
      </c>
      <c r="B2" s="16" t="s">
        <v>11</v>
      </c>
      <c r="C2" s="17"/>
      <c r="D2" s="16" t="s">
        <v>12</v>
      </c>
      <c r="E2" s="5" t="s">
        <v>70</v>
      </c>
      <c r="F2" s="5" t="s">
        <v>72</v>
      </c>
      <c r="G2" s="5" t="s">
        <v>73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9</v>
      </c>
    </row>
    <row r="3" spans="1:12" s="33" customFormat="1" ht="11.25">
      <c r="A3" s="66" t="s">
        <v>17</v>
      </c>
      <c r="B3" s="67" t="s">
        <v>18</v>
      </c>
      <c r="C3" s="29" t="s">
        <v>19</v>
      </c>
      <c r="D3" s="30" t="s">
        <v>58</v>
      </c>
      <c r="E3" s="31">
        <v>0.07</v>
      </c>
      <c r="F3" s="31">
        <v>0.03</v>
      </c>
      <c r="G3" s="31">
        <v>0.03</v>
      </c>
      <c r="H3" s="32">
        <f>240000*1.1</f>
        <v>264000</v>
      </c>
      <c r="I3" s="32">
        <v>264000</v>
      </c>
      <c r="J3" s="32">
        <f aca="true" t="shared" si="0" ref="J3:J8">(((H3+I3)/60)*40)*0.65</f>
        <v>228800</v>
      </c>
      <c r="K3" s="32">
        <f aca="true" t="shared" si="1" ref="K3:K8">(((H3+I3)/60)*40)*0.35</f>
        <v>123199.99999999999</v>
      </c>
      <c r="L3" s="32">
        <f>SUM(H3:K3)</f>
        <v>880000</v>
      </c>
    </row>
    <row r="4" spans="1:12" s="33" customFormat="1" ht="11.25">
      <c r="A4" s="66"/>
      <c r="B4" s="67"/>
      <c r="C4" s="29" t="s">
        <v>21</v>
      </c>
      <c r="D4" s="30" t="s">
        <v>89</v>
      </c>
      <c r="E4" s="31">
        <v>0.07</v>
      </c>
      <c r="F4" s="31">
        <v>0.03</v>
      </c>
      <c r="G4" s="31">
        <v>0.03</v>
      </c>
      <c r="H4" s="32">
        <v>187000</v>
      </c>
      <c r="I4" s="32">
        <v>187000</v>
      </c>
      <c r="J4" s="32">
        <f t="shared" si="0"/>
        <v>162066.66666666666</v>
      </c>
      <c r="K4" s="32">
        <f t="shared" si="1"/>
        <v>87266.66666666666</v>
      </c>
      <c r="L4" s="32">
        <f aca="true" t="shared" si="2" ref="L4:L10">SUM(H4:K4)</f>
        <v>623333.3333333333</v>
      </c>
    </row>
    <row r="5" spans="1:12" s="33" customFormat="1" ht="11.25">
      <c r="A5" s="66"/>
      <c r="B5" s="67"/>
      <c r="C5" s="29" t="s">
        <v>23</v>
      </c>
      <c r="D5" s="30" t="s">
        <v>88</v>
      </c>
      <c r="E5" s="31">
        <v>0.07</v>
      </c>
      <c r="F5" s="31">
        <v>0.03</v>
      </c>
      <c r="G5" s="31">
        <v>0.03</v>
      </c>
      <c r="H5" s="32">
        <v>154000</v>
      </c>
      <c r="I5" s="32">
        <v>154000</v>
      </c>
      <c r="J5" s="32">
        <f t="shared" si="0"/>
        <v>133466.66666666666</v>
      </c>
      <c r="K5" s="32">
        <f t="shared" si="1"/>
        <v>71866.66666666666</v>
      </c>
      <c r="L5" s="32">
        <f t="shared" si="2"/>
        <v>513333.33333333326</v>
      </c>
    </row>
    <row r="6" spans="1:12" s="33" customFormat="1" ht="11.25">
      <c r="A6" s="27" t="s">
        <v>29</v>
      </c>
      <c r="B6" s="28" t="s">
        <v>30</v>
      </c>
      <c r="C6" s="28" t="s">
        <v>31</v>
      </c>
      <c r="D6" s="30" t="s">
        <v>32</v>
      </c>
      <c r="E6" s="31">
        <v>0.07</v>
      </c>
      <c r="F6" s="31">
        <v>0.03</v>
      </c>
      <c r="G6" s="31">
        <v>0.03</v>
      </c>
      <c r="H6" s="32">
        <f>59000*1.1</f>
        <v>64900.00000000001</v>
      </c>
      <c r="I6" s="32">
        <v>64900</v>
      </c>
      <c r="J6" s="32">
        <f t="shared" si="0"/>
        <v>56246.66666666667</v>
      </c>
      <c r="K6" s="32">
        <f t="shared" si="1"/>
        <v>30286.666666666668</v>
      </c>
      <c r="L6" s="32">
        <f t="shared" si="2"/>
        <v>216333.33333333334</v>
      </c>
    </row>
    <row r="7" spans="1:12" s="33" customFormat="1" ht="11.25">
      <c r="A7" s="29" t="s">
        <v>33</v>
      </c>
      <c r="B7" s="28" t="s">
        <v>34</v>
      </c>
      <c r="C7" s="28" t="s">
        <v>59</v>
      </c>
      <c r="D7" s="30" t="s">
        <v>34</v>
      </c>
      <c r="E7" s="31">
        <v>0.07</v>
      </c>
      <c r="F7" s="31">
        <v>0.03</v>
      </c>
      <c r="G7" s="31">
        <v>0.03</v>
      </c>
      <c r="H7" s="32">
        <f>70000*1.1</f>
        <v>77000</v>
      </c>
      <c r="I7" s="32">
        <v>77000</v>
      </c>
      <c r="J7" s="32">
        <f t="shared" si="0"/>
        <v>66733.33333333333</v>
      </c>
      <c r="K7" s="32">
        <f t="shared" si="1"/>
        <v>35933.33333333333</v>
      </c>
      <c r="L7" s="32">
        <f t="shared" si="2"/>
        <v>256666.66666666663</v>
      </c>
    </row>
    <row r="8" spans="1:12" s="33" customFormat="1" ht="11.25">
      <c r="A8" s="68" t="s">
        <v>39</v>
      </c>
      <c r="B8" s="28" t="s">
        <v>40</v>
      </c>
      <c r="C8" s="28" t="s">
        <v>41</v>
      </c>
      <c r="D8" s="30" t="s">
        <v>91</v>
      </c>
      <c r="E8" s="31">
        <v>0.07</v>
      </c>
      <c r="F8" s="31">
        <v>0.03</v>
      </c>
      <c r="G8" s="31">
        <v>0.03</v>
      </c>
      <c r="H8" s="11">
        <v>77000</v>
      </c>
      <c r="I8" s="11">
        <v>77000</v>
      </c>
      <c r="J8" s="32">
        <f t="shared" si="0"/>
        <v>66733.33333333333</v>
      </c>
      <c r="K8" s="32">
        <f t="shared" si="1"/>
        <v>35933.33333333333</v>
      </c>
      <c r="L8" s="32">
        <f>SUM(H8:K8)</f>
        <v>256666.66666666663</v>
      </c>
    </row>
    <row r="9" spans="1:12" s="33" customFormat="1" ht="11.25">
      <c r="A9" s="68"/>
      <c r="B9" s="28" t="s">
        <v>40</v>
      </c>
      <c r="C9" s="28" t="s">
        <v>42</v>
      </c>
      <c r="D9" s="30" t="s">
        <v>90</v>
      </c>
      <c r="E9" s="31">
        <v>0.07</v>
      </c>
      <c r="F9" s="31">
        <v>0.03</v>
      </c>
      <c r="G9" s="31">
        <v>0.03</v>
      </c>
      <c r="H9" s="11">
        <f>(((J9+K9)/40)*60)/2</f>
        <v>38055</v>
      </c>
      <c r="I9" s="11">
        <f>(((J9+K9)/40)*60)/2</f>
        <v>38055</v>
      </c>
      <c r="J9" s="32">
        <v>33365</v>
      </c>
      <c r="K9" s="32">
        <v>17375</v>
      </c>
      <c r="L9" s="32">
        <f t="shared" si="2"/>
        <v>126850</v>
      </c>
    </row>
    <row r="10" spans="1:12" s="33" customFormat="1" ht="11.25">
      <c r="A10" s="68"/>
      <c r="B10" s="28" t="s">
        <v>40</v>
      </c>
      <c r="C10" s="28" t="s">
        <v>43</v>
      </c>
      <c r="D10" s="30" t="s">
        <v>60</v>
      </c>
      <c r="E10" s="31">
        <v>0.07</v>
      </c>
      <c r="F10" s="31">
        <v>0.03</v>
      </c>
      <c r="G10" s="31">
        <v>0.03</v>
      </c>
      <c r="H10" s="11">
        <f>(((J10+K10)/40)*60)/2</f>
        <v>32498.624999999996</v>
      </c>
      <c r="I10" s="11">
        <f>(((J10+K10)/40)*60)/2</f>
        <v>32498.624999999996</v>
      </c>
      <c r="J10" s="32">
        <v>28512</v>
      </c>
      <c r="K10" s="32">
        <v>14819.5</v>
      </c>
      <c r="L10" s="32">
        <f t="shared" si="2"/>
        <v>108328.75</v>
      </c>
    </row>
    <row r="11" spans="1:12" s="33" customFormat="1" ht="11.25">
      <c r="A11" s="28" t="s">
        <v>44</v>
      </c>
      <c r="B11" s="28" t="s">
        <v>45</v>
      </c>
      <c r="C11" s="29" t="s">
        <v>61</v>
      </c>
      <c r="D11" s="30" t="s">
        <v>32</v>
      </c>
      <c r="E11" s="31">
        <v>0.07</v>
      </c>
      <c r="F11" s="31">
        <v>0.03</v>
      </c>
      <c r="G11" s="31">
        <v>0.03</v>
      </c>
      <c r="H11" s="32">
        <f>30000*1.1</f>
        <v>33000</v>
      </c>
      <c r="I11" s="32">
        <f>30000*1.1</f>
        <v>33000</v>
      </c>
      <c r="J11" s="32">
        <f>(((H11+I11)/60)*40)*0.65</f>
        <v>28600</v>
      </c>
      <c r="K11" s="32">
        <f>(((H11+I11)/60)*40)*0.35</f>
        <v>15399.999999999998</v>
      </c>
      <c r="L11" s="32">
        <f>SUM(H11:K11)</f>
        <v>110000</v>
      </c>
    </row>
    <row r="12" spans="1:12" s="33" customFormat="1" ht="11.25">
      <c r="A12" s="34" t="s">
        <v>47</v>
      </c>
      <c r="B12" s="28" t="s">
        <v>62</v>
      </c>
      <c r="C12" s="35" t="s">
        <v>63</v>
      </c>
      <c r="D12" s="36" t="s">
        <v>64</v>
      </c>
      <c r="E12" s="31">
        <v>0</v>
      </c>
      <c r="F12" s="31">
        <v>0.03</v>
      </c>
      <c r="G12" s="31">
        <v>0.03</v>
      </c>
      <c r="H12" s="32">
        <v>48155</v>
      </c>
      <c r="I12" s="32">
        <v>48155</v>
      </c>
      <c r="J12" s="11">
        <v>45862</v>
      </c>
      <c r="K12" s="32">
        <v>24210</v>
      </c>
      <c r="L12" s="32">
        <f>SUM(H12:K12)</f>
        <v>166382</v>
      </c>
    </row>
    <row r="13" spans="1:12" s="23" customFormat="1" ht="36.75" customHeight="1">
      <c r="A13" s="69" t="s">
        <v>77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s="23" customFormat="1" ht="12.75" customHeight="1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s="23" customFormat="1" ht="12.75" customHeight="1">
      <c r="A15" s="47" t="s">
        <v>71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s="23" customFormat="1" ht="42.7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s="23" customFormat="1" ht="12.75" customHeight="1">
      <c r="A17" s="47" t="s">
        <v>74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s="23" customFormat="1" ht="12.75" customHeight="1">
      <c r="A18" s="47" t="s">
        <v>75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23" customFormat="1" ht="17.25" customHeight="1">
      <c r="A19" s="47" t="s">
        <v>78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s="23" customFormat="1" ht="29.25" customHeight="1">
      <c r="A20" s="47" t="s">
        <v>79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3" customFormat="1" ht="27.75" customHeight="1">
      <c r="A21" s="64" t="s">
        <v>80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23" customFormat="1" ht="17.25" customHeight="1">
      <c r="A22" s="49" t="s">
        <v>81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s="23" customFormat="1" ht="19.5" customHeight="1">
      <c r="A23" s="50" t="s">
        <v>82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s="23" customFormat="1" ht="17.25" customHeight="1">
      <c r="A24" s="51" t="s">
        <v>83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23" customFormat="1" ht="18" customHeight="1">
      <c r="A25" s="51" t="s">
        <v>84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8" customHeight="1">
      <c r="A26" s="47" t="s">
        <v>85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7.25" customHeight="1">
      <c r="A27" s="47" t="s">
        <v>86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8" customHeight="1">
      <c r="A28" s="47" t="s">
        <v>87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8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70" t="s">
        <v>49</v>
      </c>
      <c r="B30" s="70"/>
      <c r="C30" s="70"/>
      <c r="D30" s="70" t="s">
        <v>50</v>
      </c>
      <c r="E30" s="70"/>
      <c r="F30" s="70"/>
      <c r="G30" s="70"/>
      <c r="H30" s="70"/>
      <c r="I30" s="15"/>
      <c r="J30" s="15"/>
      <c r="K30" s="15"/>
      <c r="L30" s="15"/>
    </row>
    <row r="31" spans="1:12" ht="25.5">
      <c r="A31" s="71" t="s">
        <v>51</v>
      </c>
      <c r="B31" s="71"/>
      <c r="C31" s="1" t="s">
        <v>52</v>
      </c>
      <c r="D31" s="72" t="s">
        <v>1</v>
      </c>
      <c r="E31" s="73"/>
      <c r="F31" s="74">
        <v>0.5</v>
      </c>
      <c r="G31" s="74"/>
      <c r="H31" s="74"/>
      <c r="I31" s="15"/>
      <c r="J31" s="15"/>
      <c r="K31" s="15"/>
      <c r="L31" s="15"/>
    </row>
    <row r="32" spans="1:12" ht="12.75">
      <c r="A32" s="75" t="s">
        <v>53</v>
      </c>
      <c r="B32" s="75"/>
      <c r="C32" s="19">
        <v>0.1</v>
      </c>
      <c r="D32" s="76" t="s">
        <v>2</v>
      </c>
      <c r="E32" s="77"/>
      <c r="F32" s="74">
        <v>0.45</v>
      </c>
      <c r="G32" s="74"/>
      <c r="H32" s="74"/>
      <c r="I32" s="15"/>
      <c r="J32" s="15"/>
      <c r="K32" s="15"/>
      <c r="L32" s="15"/>
    </row>
    <row r="33" spans="1:12" ht="12.75">
      <c r="A33" s="75" t="s">
        <v>54</v>
      </c>
      <c r="B33" s="75"/>
      <c r="C33" s="19">
        <v>0.1</v>
      </c>
      <c r="D33" s="76" t="s">
        <v>3</v>
      </c>
      <c r="E33" s="77"/>
      <c r="F33" s="74">
        <v>0.4</v>
      </c>
      <c r="G33" s="74"/>
      <c r="H33" s="74"/>
      <c r="I33" s="15"/>
      <c r="J33" s="15"/>
      <c r="K33" s="15"/>
      <c r="L33" s="15"/>
    </row>
    <row r="34" spans="1:12" ht="12.75">
      <c r="A34" s="75" t="s">
        <v>55</v>
      </c>
      <c r="B34" s="75"/>
      <c r="C34" s="19">
        <v>0.3</v>
      </c>
      <c r="D34" s="76" t="s">
        <v>4</v>
      </c>
      <c r="E34" s="77"/>
      <c r="F34" s="74">
        <v>0.35</v>
      </c>
      <c r="G34" s="74"/>
      <c r="H34" s="74"/>
      <c r="I34" s="15"/>
      <c r="J34" s="15"/>
      <c r="K34" s="15"/>
      <c r="L34" s="15"/>
    </row>
    <row r="35" spans="1:12" ht="12.75">
      <c r="A35" s="75" t="s">
        <v>56</v>
      </c>
      <c r="B35" s="75"/>
      <c r="C35" s="19">
        <v>0.3</v>
      </c>
      <c r="D35" s="76" t="s">
        <v>5</v>
      </c>
      <c r="E35" s="77"/>
      <c r="F35" s="74">
        <v>0.3</v>
      </c>
      <c r="G35" s="74"/>
      <c r="H35" s="74"/>
      <c r="I35" s="15"/>
      <c r="J35" s="15"/>
      <c r="K35" s="15"/>
      <c r="L35" s="15"/>
    </row>
    <row r="36" spans="1:12" ht="12.75">
      <c r="A36" s="78" t="s">
        <v>57</v>
      </c>
      <c r="B36" s="78"/>
      <c r="C36" s="19">
        <v>0.4</v>
      </c>
      <c r="D36" s="76" t="s">
        <v>6</v>
      </c>
      <c r="E36" s="77"/>
      <c r="F36" s="74">
        <v>0.2</v>
      </c>
      <c r="G36" s="74"/>
      <c r="H36" s="74"/>
      <c r="I36" s="15"/>
      <c r="J36" s="15"/>
      <c r="K36" s="15"/>
      <c r="L36" s="15"/>
    </row>
    <row r="37" spans="4:12" ht="12.75">
      <c r="D37" s="76" t="s">
        <v>7</v>
      </c>
      <c r="E37" s="77"/>
      <c r="F37" s="74">
        <v>0.15</v>
      </c>
      <c r="G37" s="74"/>
      <c r="H37" s="74"/>
      <c r="I37" s="15"/>
      <c r="J37" s="15"/>
      <c r="K37" s="15"/>
      <c r="L37" s="15"/>
    </row>
    <row r="38" spans="4:12" ht="12.75">
      <c r="D38" s="76" t="s">
        <v>8</v>
      </c>
      <c r="E38" s="77"/>
      <c r="F38" s="74">
        <v>0.1</v>
      </c>
      <c r="G38" s="74"/>
      <c r="H38" s="74"/>
      <c r="I38" s="15"/>
      <c r="J38" s="15"/>
      <c r="K38" s="15"/>
      <c r="L38" s="15"/>
    </row>
  </sheetData>
  <sheetProtection/>
  <mergeCells count="44">
    <mergeCell ref="A36:B36"/>
    <mergeCell ref="D36:E36"/>
    <mergeCell ref="F36:H36"/>
    <mergeCell ref="D37:E37"/>
    <mergeCell ref="F37:H37"/>
    <mergeCell ref="D38:E38"/>
    <mergeCell ref="F38:H38"/>
    <mergeCell ref="A34:B34"/>
    <mergeCell ref="D34:E34"/>
    <mergeCell ref="F34:H34"/>
    <mergeCell ref="A35:B35"/>
    <mergeCell ref="D35:E35"/>
    <mergeCell ref="F35:H35"/>
    <mergeCell ref="A32:B32"/>
    <mergeCell ref="D32:E32"/>
    <mergeCell ref="F32:H32"/>
    <mergeCell ref="A33:B33"/>
    <mergeCell ref="D33:E33"/>
    <mergeCell ref="F33:H33"/>
    <mergeCell ref="A25:L25"/>
    <mergeCell ref="A26:L26"/>
    <mergeCell ref="A28:L28"/>
    <mergeCell ref="A30:C30"/>
    <mergeCell ref="D30:H30"/>
    <mergeCell ref="A31:B31"/>
    <mergeCell ref="D31:E31"/>
    <mergeCell ref="F31:H31"/>
    <mergeCell ref="A16:L16"/>
    <mergeCell ref="A18:L18"/>
    <mergeCell ref="A17:L17"/>
    <mergeCell ref="A19:L19"/>
    <mergeCell ref="A27:L27"/>
    <mergeCell ref="A20:L20"/>
    <mergeCell ref="A21:L21"/>
    <mergeCell ref="A22:L22"/>
    <mergeCell ref="A23:L23"/>
    <mergeCell ref="A24:L24"/>
    <mergeCell ref="A1:L1"/>
    <mergeCell ref="A3:A5"/>
    <mergeCell ref="B3:B5"/>
    <mergeCell ref="A8:A10"/>
    <mergeCell ref="A13:L13"/>
    <mergeCell ref="A15:L15"/>
    <mergeCell ref="A14:L14"/>
  </mergeCells>
  <printOptions/>
  <pageMargins left="0.2362204724409449" right="0.2362204724409449" top="0.3937007874015748" bottom="0.3937007874015748" header="0.31496062992125984" footer="0.31496062992125984"/>
  <pageSetup fitToHeight="0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Mesam</dc:creator>
  <cp:keywords/>
  <dc:description/>
  <cp:lastModifiedBy>Seçil Aygül</cp:lastModifiedBy>
  <cp:lastPrinted>2014-09-29T06:29:51Z</cp:lastPrinted>
  <dcterms:created xsi:type="dcterms:W3CDTF">2004-06-21T06:26:25Z</dcterms:created>
  <dcterms:modified xsi:type="dcterms:W3CDTF">2014-11-20T07:58:52Z</dcterms:modified>
  <cp:category/>
  <cp:version/>
  <cp:contentType/>
  <cp:contentStatus/>
</cp:coreProperties>
</file>