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tabRatio="522" firstSheet="1" activeTab="2"/>
  </bookViews>
  <sheets>
    <sheet name="umumi mahal 2014 resmi" sheetId="1" r:id="rId1"/>
    <sheet name="EK B - TV 2017 tarifesi" sheetId="2" r:id="rId2"/>
    <sheet name="EK B - RADYO 2017 tarifesi" sheetId="3" r:id="rId3"/>
  </sheets>
  <definedNames/>
  <calcPr fullCalcOnLoad="1"/>
</workbook>
</file>

<file path=xl/sharedStrings.xml><?xml version="1.0" encoding="utf-8"?>
<sst xmlns="http://schemas.openxmlformats.org/spreadsheetml/2006/main" count="804" uniqueCount="288">
  <si>
    <t>3.F BANKA</t>
  </si>
  <si>
    <t>ŞUBE BAŞINA</t>
  </si>
  <si>
    <t>3.D KUAFÖR SALONLARI</t>
  </si>
  <si>
    <t>FİLM FESTİVALİ GÖSTERİM BAŞINA</t>
  </si>
  <si>
    <t>2.A 2.RESTORAN - CAFE</t>
  </si>
  <si>
    <t xml:space="preserve">3.C GÜZELLİK MERKEZLERİ </t>
  </si>
  <si>
    <t>İNDİRİM VE UYGULAMA ESASLARI</t>
  </si>
  <si>
    <t>Umumi Mahallere bulundukları ilçe nüfusuna göre aşağıdaki indirimler uygulanır:</t>
  </si>
  <si>
    <t>NÜFUS ARALIĞI</t>
  </si>
  <si>
    <t>0-50.000</t>
  </si>
  <si>
    <t>50.000-100.000</t>
  </si>
  <si>
    <t>100.000-250.000</t>
  </si>
  <si>
    <t>250.000-500.000</t>
  </si>
  <si>
    <t>500.000-1.000.000</t>
  </si>
  <si>
    <t>1.000.000-2.000.000</t>
  </si>
  <si>
    <t>2.000.000-3.000.000</t>
  </si>
  <si>
    <t>3.000.000-5.000.000</t>
  </si>
  <si>
    <t>5.000.000 ve üstü</t>
  </si>
  <si>
    <t>Umumi Mahallere bulundukları coğrafi  bölgeye göre aşağıdaki indirimler uygulanır:</t>
  </si>
  <si>
    <t>COĞRAFİ BÖLGE</t>
  </si>
  <si>
    <t>Akdeniz-Ege-Marmara</t>
  </si>
  <si>
    <t xml:space="preserve">İç Anadolu-Karadeniz </t>
  </si>
  <si>
    <t>Doğu Anadolu-Güney Doğu Anadolu</t>
  </si>
  <si>
    <t>Kalkınmada Öncelikli Bölgeler</t>
  </si>
  <si>
    <t>Büyükşehirde olmayan mahallere %5 indirim yapılır.</t>
  </si>
  <si>
    <t>Sınıflandırma kapsamında olmayan ve 50 m2 den büyük olan diğer mahaller müziğin kullanımının niteliğine ve faaliyete sağladığı katkı gözönüne alınarak yukarıda belirlenen kategorilere göre Meslek Birlikleri tarafından belirlenir.</t>
  </si>
  <si>
    <t>Ek her 250 m² için</t>
  </si>
  <si>
    <t>2. kategoride uygulanacak tarifeler, işletmenin statüsüne ve niteliklerine göre Meslek Birlikleri tarafından belirlenecektir. Ayrıca, bu kategoride yer alan ve müziği asli unsur olarak kullanan mekanlara kategorideki bedeller %50 artış ile uygulanır.</t>
  </si>
  <si>
    <t>* Eğlence Merkezleri: Bünyesinde birden fazla 2. maddede belirtilen mekanlardan bulunduran komplexler olup,bünyede bulunan mekanlar, kategorileri uyarınca hesaplamaya dahil edilir.</t>
  </si>
  <si>
    <t>1.A TURİZM BELGELİ TESİSLER</t>
  </si>
  <si>
    <t>1.B BELEDİYE BELGELİ TESİSLER</t>
  </si>
  <si>
    <t xml:space="preserve">2.A 2. LOKANTA </t>
  </si>
  <si>
    <t>3.E ECZANE</t>
  </si>
  <si>
    <t>GÜNLÜK</t>
  </si>
  <si>
    <t xml:space="preserve">4.B SERGİ-KONGRE - FUAR - FESTİVAL - ŞENLİK - TÖREN GÖSTERİ VE MÜSABAKA ALANLARI </t>
  </si>
  <si>
    <t>7.A MARKETLER - MAĞAZALAR</t>
  </si>
  <si>
    <t>11. DİĞER KULLANIMLAR</t>
  </si>
  <si>
    <t>İNDİRİM ORANI</t>
  </si>
  <si>
    <t>1 - 10  HAT ARASI HAT BAŞINA</t>
  </si>
  <si>
    <t>13. SANTRAL BEKLETME MÜZİKLERİ ( YILLIK TARİFEDİR )</t>
  </si>
  <si>
    <t xml:space="preserve">KARAOKE VE MÜZİK KUTUSU ÜRETİM BAŞINA 1000 ESERE KADAR </t>
  </si>
  <si>
    <t xml:space="preserve">1000 ESER ÜSTÜ HER 100 ESER İÇİN KARAOKE VE MÜZİK KUTUSU BAŞINA EK </t>
  </si>
  <si>
    <t>TAKSİLERDE MÜZİK KULLANIMI YILLIK TAKSİ BAŞINA</t>
  </si>
  <si>
    <t>8.A TERMİNALLER - OTOBÜS TERMİNALLERİ - GARLAR - HAVAALANLARI - İSKELELER- MARİNALAR</t>
  </si>
  <si>
    <t>Marina içinde yer alan işletmeler kendi tarifeleri çerçevesinde değerlendirilir.</t>
  </si>
  <si>
    <t>0 - 250 m2 için</t>
  </si>
  <si>
    <t>LANSMAN KONSERLERİ</t>
  </si>
  <si>
    <t>ODA BAŞINA (Hastane içindeki diğer alanlar da kapsam dahilindedir.)</t>
  </si>
  <si>
    <t>ODADA müzik yayını yok ise diğer alanlar için;</t>
  </si>
  <si>
    <t>Müşteriye açık olan alan için ilgili tarife, büfe vb. paket servisi yapan işletmelere tarifenin 1/2 si uygulanır.</t>
  </si>
  <si>
    <t xml:space="preserve">100'DEN FAZLA ODAYA SAHİP BELEDİYE BELGELİ TESİSLER </t>
  </si>
  <si>
    <t xml:space="preserve">100 ODAYA KADAR BELEDİYE BELGELİ TESİSLER </t>
  </si>
  <si>
    <t xml:space="preserve">MOTELLER, KAMPİNGLER, TERMAL TESİSLER </t>
  </si>
  <si>
    <t>PANSİYONLAR, HOSTELLER, KAMUYA AİT EĞİTİM VE DİNLENME TESİSLERİ, KAMUYA AİT MİSAFİRHANELER</t>
  </si>
  <si>
    <t xml:space="preserve">Bu kategoride uygulanacak tarifeler  Meslek Birlikleri tarafından belirlenecektir. </t>
  </si>
  <si>
    <t>DAVETLİ GİRİŞLER</t>
  </si>
  <si>
    <t>ÜCRETSİZ VE SPONSORLU ETKİNLİKLER</t>
  </si>
  <si>
    <t>MEKANİK VE CANLI MÜZİK YAYINI  0-100 m²</t>
  </si>
  <si>
    <t>1.KONAKLAMA TESİSLERİ OTEL-TATİL KÖYÜ-MOTEL-APART OTEL-HOSTEL-PANSİYON-KAMPİNG-BELEDİYE BELGELİ TESİS/YILLIK</t>
  </si>
  <si>
    <t>5 YILDIZ/1.SINIF TATİL KÖYÜ</t>
  </si>
  <si>
    <t xml:space="preserve">4 YILDIZ </t>
  </si>
  <si>
    <t xml:space="preserve">3 YILDIZ </t>
  </si>
  <si>
    <t xml:space="preserve">2 YILDIZ </t>
  </si>
  <si>
    <t xml:space="preserve">1 YILDIZ/PANSİYON </t>
  </si>
  <si>
    <t>MESAM</t>
  </si>
  <si>
    <t>MEKANİK MÜZİK YAYINI  0-50 m²</t>
  </si>
  <si>
    <t>MEKANİK VE CANLI MÜZİK YAYINI  0-50 m²</t>
  </si>
  <si>
    <t>2.B 1. CAFE/BAR - RESTORAN/BAR</t>
  </si>
  <si>
    <t xml:space="preserve">MEKANİK MÜZİK YAYINI  0-50 m² </t>
  </si>
  <si>
    <t xml:space="preserve">MEKANİK MÜZİK YAYINI  0-100 m² </t>
  </si>
  <si>
    <t>2.C ÇAY BAHÇESİ - KAHVEHANE</t>
  </si>
  <si>
    <t>Ek her m2</t>
  </si>
  <si>
    <t>3.A SAĞLIK MERKEZLERİ (Termal Turizm Tesisleri - Sağlık, Rehabilitasyon ve Bakım Tesisleri )</t>
  </si>
  <si>
    <t xml:space="preserve">Ek her m² </t>
  </si>
  <si>
    <t>4. A SİNEMA - TİYATRO - OPERET - GÖSTERİ - KONSER MERKEZLERİ</t>
  </si>
  <si>
    <t>Ek her 100 m² için</t>
  </si>
  <si>
    <t>4.E BALO VE DÜĞÜN SALONLARI</t>
  </si>
  <si>
    <t xml:space="preserve">5. REKREASYON TESİSLERİ </t>
  </si>
  <si>
    <t>Her mahal, tarife uyarınca dahil olduğu kategori kapsamında lisanslanır.</t>
  </si>
  <si>
    <t>6. ÖZEL TESİSLER</t>
  </si>
  <si>
    <t>7.B TİCARET MERKEZLERİ - ALIŞVERİŞ MERKEZLERİ</t>
  </si>
  <si>
    <t xml:space="preserve">Ek her 500 m² </t>
  </si>
  <si>
    <t>7.C OTOPARK</t>
  </si>
  <si>
    <t xml:space="preserve">8.B KARA ULAŞIM ARAÇLARI  </t>
  </si>
  <si>
    <t>8.C DEMİRYOLU ULAŞIM ARAÇLARI</t>
  </si>
  <si>
    <t xml:space="preserve">8.E HAVA ULAŞIM ARAÇLARI * </t>
  </si>
  <si>
    <t>UÇAK KAPALI DEVRE MÜZİK YAYINI KANAL BAŞI x REPERTUAR DEĞİŞİKLİĞİ**</t>
  </si>
  <si>
    <t>UÇAK İNİŞ VE KALKIŞTA GENEL MÜZİK KULLANIMI UÇAK BAŞINA YILLIK</t>
  </si>
  <si>
    <t>* Aynı uçak ile ilgili olarak yukarıdaki her iki tarifenin de uygulanması gerektiği durumlarda sadece Uçak Kapalı Devre Müzik Yayını Kanal Başı x Repertuar Değişikliği Tarifesi uygulanacaktır.</t>
  </si>
  <si>
    <t>Her mahal, tarife uyarınca dahil olduğu kategori kapsamında %50 indirimli olarak lisanslanır.</t>
  </si>
  <si>
    <t>10. 50m²'DEN BÜYÜK UMUMA AÇIK DİĞER MAHALLER</t>
  </si>
  <si>
    <t>EK HER HAT İÇİN</t>
  </si>
  <si>
    <t>FİRMA BAŞINA TÜM HATLAR DAHİL</t>
  </si>
  <si>
    <t>MEKANİK MÜZİK YAYINI  51-100 m²</t>
  </si>
  <si>
    <t>3.B SPOR MERKEZLERİ (GYM, Fitness Center - Havuzlar - Golf Tesisleri - Spor Avcılık Tesisleri - Oyun Salonları - Dans Eğitim Merkezleri)</t>
  </si>
  <si>
    <t>4. KÜLTÜREL ETKİNLİKLER- SERGİLER - ÖZEL EĞLENCELER - STADYUMLAR VB. MAHALLER</t>
  </si>
  <si>
    <t>4.D SİRKLER VE LUNAPARKLAR</t>
  </si>
  <si>
    <t>8.D DENİZ ULAŞIM ARAÇLARI</t>
  </si>
  <si>
    <t>9. EĞİTİM VE ÖĞRETİM KURUMLARININ TİCARİ AMAÇLA KULLANILAN DİNLENCE, SİNEMA VE GÖSTERİ YERLERİ</t>
  </si>
  <si>
    <t>12. MÜZİK KUTULARI - KİOSKLAR - KARAOKELER / YILLIK</t>
  </si>
  <si>
    <t>2.B.2. BAR-CLUB-DISCO-BEACH CLUB BAR-TAVERNA-GAZİNO</t>
  </si>
  <si>
    <t>2.B.3. EĞLENCE MERKEZLERİ*</t>
  </si>
  <si>
    <t>3.D HASTANE</t>
  </si>
  <si>
    <t>Hastane içindeki rest vb. işletmelerdeki müzik yayınları kendi kategorisi içinde ayrıca değerlendirilir.</t>
  </si>
  <si>
    <t>2.EĞLENCE TESİSLERİ -EĞLENCE YERİ-GECE KULÜBÜ-DİSKOTEK-PAVYON-GAZİNO-BAR( KAFE -BAR)-TAVERNA-KABARE-ÖZEL PLAJLAR / YILLIK</t>
  </si>
  <si>
    <t>MEKANİK VE CANLI MÜZİK YAYINI  51-100 m²</t>
  </si>
  <si>
    <t>3.HASTANE,SAĞLIK, SPOR, GÜZELLİK  MERKEZLERİ / YILLIK</t>
  </si>
  <si>
    <t xml:space="preserve">Sinema ve  Tiyatro Salonlarında bilet satış fiyatından tüm vergi ve harçlar çıkarıldıktan sonra kalan net gelir üzerinden hesaplama yapılır. </t>
  </si>
  <si>
    <t>4.C STADYUMLAR VE SPOR SALONLARI</t>
  </si>
  <si>
    <t>Her mahal, tarife uyarınca benzer olduğu kategori kapsamında lisanslanır.</t>
  </si>
  <si>
    <t>7. ALIŞVERİŞ YERLERİ / YILLIK</t>
  </si>
  <si>
    <t xml:space="preserve">MEKANİK MÜZİK YAYINI 0-1000 m² arası </t>
  </si>
  <si>
    <t>MEKANİK MÜZİK YAYINI 0-1000 m² arası</t>
  </si>
  <si>
    <t>8. ULAŞIM</t>
  </si>
  <si>
    <t>MEKANİK MÜZİK YAYINI  0-250 m² arası</t>
  </si>
  <si>
    <t>KOMPARTMAN BAŞINA - YILLIK</t>
  </si>
  <si>
    <t>DENİZ TAŞIMACILIĞI 0-50 YOLCU - YILLIK</t>
  </si>
  <si>
    <t>DENİZ TAŞIMACILIĞI 51 YOLCU VE ÜZERİ  KİŞİ BAŞI - YILLIK</t>
  </si>
  <si>
    <t xml:space="preserve">** Kanal başına olan uçak tarifesi her bir kanalda en fazla 20 eser için geçerlidir. FAZLADAN HER 20 ESER YENİ BİR KANAL OLARAK DEĞERLENDİRİLİR. </t>
  </si>
  <si>
    <t>Sınıflandırma kapsamında olmayan diğer mahaller müziğin kullanımının niteliğine ve faaliyete sağladığı katkı gözönüne alınarak yukarıda belirlenen kategorilere dahil edilir.</t>
  </si>
  <si>
    <t>MSG</t>
  </si>
  <si>
    <t>TOPLAM</t>
  </si>
  <si>
    <t>CANLI PERFORMANS ETKİNLİKLERİ GIŞE HASILATI ÜZERINDEN ( ETKINLIK BAŞINA )</t>
  </si>
  <si>
    <t>ÜCRETSİZ CANLI PERFORMANS ETKİNLİKLERİ 0-1000 M2 ( 0-10 ADETE KADAR, ETKINLIK BAŞINA VE ESER KORUMA ORANINA GÖRE ) / ETKİNLİĞİN KATILIMCI SAYISINA GÖRE M2 DURUMU AYRICA DEĞERLENDİRİLİR</t>
  </si>
  <si>
    <t>ÜCRETSİZ CANLI PERFORMANS ETKİNLİKLERİ 0-10 ADETE KADAR, EK HER 500 M2  ( ETKINLIK BAŞINA )</t>
  </si>
  <si>
    <t>ÜCRETSİZ CANLI PERFORMANS ETKİNLİKLERİ 0-1000 M2 (10 ADET ÜZERİ ETKİNLİKLER İÇİN ETKİNLİK BAŞINA )</t>
  </si>
  <si>
    <t>ÜCRETSİZ CANLI PERFORMANS ETKİNLİKLERİ EK HER 500 M2  ( 10 ADET ÜZERI ETKINLIKLER IÇIN ETKINLIK BAŞINA )</t>
  </si>
  <si>
    <t>DANS GÖSTERİ/MÜZİKAL/OPERA/BALE GIŞE HASILATI ÜZERINDEN ( ETKINLIK BAŞINA )</t>
  </si>
  <si>
    <t>ÜCRETSİZ DANS GÖSTERİ/MÜZİKAL 0-1000 M2 ARASI ( 0-10 ADET ETKINLIK BAŞINA )</t>
  </si>
  <si>
    <t>ÜCRETSİZ DANS GÖSTERİ/MÜZİKAL 0-10 ADETE KADAR EK HER 500  M2  ( ETKINLIK BAŞINA )</t>
  </si>
  <si>
    <t>ÜCRETSİZ DANS GÖSTERİMİ/MÜZİKAL 0-1000 M2 ( 10 ADET DANS GÖSTERİMİ/MÜZİKAL ÜZERİ HER DANS GÖSTERİMİ/MÜZİKAL )</t>
  </si>
  <si>
    <t>ÜCRETSİZ DANS GÖSTERİMİ/MÜZİKAL EK HER 500 M2  ( 10 ADET ÜZERI ETKINLIKLER IÇIN ETKINLIK BAŞINA )</t>
  </si>
  <si>
    <t>SİNEMA  SALONLARI / GIŞE HASILATI ÜZERINDEN ( FILM BAŞINA )</t>
  </si>
  <si>
    <t>TİYATRO SALONLARI / GIŞE HASILATI ÜZERINDEN ( OYUN BAŞINA )</t>
  </si>
  <si>
    <t>SPOR SALONU /  STADYUM - (MAX.KIŞI KAPASITESI X MIN.BEDEL)</t>
  </si>
  <si>
    <t xml:space="preserve">4. KÜLTÜREL ETKİNLİKLER- SERGİLER - ÖZEL EĞLENCELER - STADYUMLAR VB. MAHALLERİN MESAM MSG TELİF BEDELLERİ KORUMA </t>
  </si>
  <si>
    <t>ORANINA GÖRE HESAPLANACAKTIR</t>
  </si>
  <si>
    <t>4.F  DEFİLE, AÇILIŞ, ETKİNLİK, ÖZEL EĞLENCE PARTİLERİ VE DİĞER 
GÜNLÜK ORGANİZASYONLAR</t>
  </si>
  <si>
    <t>0 - 1,000 m² için</t>
  </si>
  <si>
    <t>SERGİ,FUAR,PANAYIR vs.GÜNLÜK ETKİNLİK-MEKANİK MÜZİK 0-1000 m²(gün başına)</t>
  </si>
  <si>
    <t>MÜ-YAP</t>
  </si>
  <si>
    <t>200 VE DAHA FAZLA ODAYA SAHİP BELEDİYE BELGELİ TESİSLER</t>
  </si>
  <si>
    <t xml:space="preserve">0-500 m² </t>
  </si>
  <si>
    <t>Ek her 100 m2</t>
  </si>
  <si>
    <t>0-50 m²</t>
  </si>
  <si>
    <t>51-100 m²</t>
  </si>
  <si>
    <t>2.E PASTANE</t>
  </si>
  <si>
    <t>Not: Yataklı tesislerde ve hastanelerde tesisin ve işletmenin niteliklerine göre MÜ-YAP MESLEK BİRLİĞİ tarafından belirlenecek olan ve yukarıda 1.A'da belirtilen bir veya üç yıldız konaklama tesisleri tarifeleri % 50 indirimli olarak uygulanır.</t>
  </si>
  <si>
    <t>EKRANSIZ ANALOG SİSTEME SAHİP UÇAK BAŞINA</t>
  </si>
  <si>
    <t>KOLTUK ARKASI EKRANLI SİSTEME SAHİP UÇAK İÇİN</t>
  </si>
  <si>
    <t>1 - 10  MÜZİK KUTUSU ARASI MÜZİK KUTUSU BAŞINA</t>
  </si>
  <si>
    <t>EK HER MÜZİK KUTUSU İÇİN</t>
  </si>
  <si>
    <t>KARAOKE BAŞINA</t>
  </si>
  <si>
    <t>MÜYORBİR</t>
  </si>
  <si>
    <t xml:space="preserve">MESAM - MSG - MÜ-YAP VE MÜYORBİR GENEL LİSANSLAMA TARİFESİ 2014 EK-A </t>
  </si>
  <si>
    <r>
      <t xml:space="preserve">a) </t>
    </r>
    <r>
      <rPr>
        <sz val="10"/>
        <rFont val="Tahoma"/>
        <family val="2"/>
      </rPr>
      <t xml:space="preserve">Tarife, odalar ile birlikte tesis içerisindeki tüm mekanları içerir. </t>
    </r>
  </si>
  <si>
    <r>
      <t>b)</t>
    </r>
    <r>
      <rPr>
        <sz val="10"/>
        <rFont val="Tahoma"/>
        <family val="2"/>
      </rPr>
      <t xml:space="preserve"> Tarife, tesislerin sadece oda fiyatı üzerinden tarifelendirilmesi anlamına gelmemektedir. Bu tarife, tesislerin izin bedellerinin oda sayıları üzerinden belirlenmesine dair bir hesaplama modelidir.</t>
    </r>
  </si>
  <si>
    <r>
      <t>c)</t>
    </r>
    <r>
      <rPr>
        <sz val="10"/>
        <rFont val="Tahoma"/>
        <family val="2"/>
      </rPr>
      <t xml:space="preserve"> Özel belgeli tesisler ile butik oteller statüsüne ve niteliklerine göre MESAM ve MSG tarafından belirlenecek yıldız kategorisine ait bedeller üzerinden tarifelendirilecektir.</t>
    </r>
  </si>
  <si>
    <r>
      <t>d)</t>
    </r>
    <r>
      <rPr>
        <sz val="10"/>
        <rFont val="Tahoma"/>
        <family val="2"/>
      </rPr>
      <t xml:space="preserve"> Dışarıdan müşteri alan otel içi diğer işletmeler kendi tarifeleri uyarınca ayrıca değerlendirilir.</t>
    </r>
  </si>
  <si>
    <r>
      <rPr>
        <b/>
        <sz val="10"/>
        <rFont val="Tahoma"/>
        <family val="2"/>
      </rPr>
      <t>e)</t>
    </r>
    <r>
      <rPr>
        <sz val="10"/>
        <rFont val="Tahoma"/>
        <family val="2"/>
      </rPr>
      <t xml:space="preserve"> Santral müziği ayrıca tarifelendirilir</t>
    </r>
  </si>
  <si>
    <r>
      <rPr>
        <b/>
        <sz val="10"/>
        <rFont val="Tahoma"/>
        <family val="2"/>
      </rPr>
      <t xml:space="preserve">f) </t>
    </r>
    <r>
      <rPr>
        <sz val="10"/>
        <rFont val="Tahoma"/>
        <family val="2"/>
      </rPr>
      <t>Günlük etkinlik ve bayi vb. ücretli/ücretsiz organizasyonlar ayrıca tarilendirilir</t>
    </r>
  </si>
  <si>
    <r>
      <t>g)</t>
    </r>
    <r>
      <rPr>
        <sz val="10"/>
        <rFont val="Tahoma"/>
        <family val="2"/>
      </rPr>
      <t xml:space="preserve"> Otel odasında müzik yayını yok ise tesis içi restoran, bar, disko, vb. gibi mekanlar dahil oldukları kategori kapsamında %25 indirim uygulanarak ayrıca lisanslanır.</t>
    </r>
  </si>
  <si>
    <r>
      <t xml:space="preserve">a) </t>
    </r>
    <r>
      <rPr>
        <sz val="10"/>
        <rFont val="Tahoma"/>
        <family val="2"/>
      </rPr>
      <t xml:space="preserve">Tarife, odalar ile birlikte  tesis içerisindeki tüm mekanları içerir. </t>
    </r>
  </si>
  <si>
    <r>
      <t>c)</t>
    </r>
    <r>
      <rPr>
        <sz val="10"/>
        <rFont val="Tahoma"/>
        <family val="2"/>
      </rPr>
      <t xml:space="preserve">  Özel belgeli tesisler ile butik oteller statüsüne ve niteliklerine göre MESAM ve MSG tarafından belirlenecek yıldız kategorisine ait bedeller üzerinden tarifelendirilecektir.</t>
    </r>
  </si>
  <si>
    <r>
      <t xml:space="preserve">Mekanik Müzik yayını için </t>
    </r>
    <r>
      <rPr>
        <u val="single"/>
        <sz val="10"/>
        <rFont val="Tahoma"/>
        <family val="2"/>
      </rPr>
      <t>Ek her m2</t>
    </r>
  </si>
  <si>
    <r>
      <t xml:space="preserve">Mekanik ve Canlı Müzik yayını için </t>
    </r>
    <r>
      <rPr>
        <u val="single"/>
        <sz val="10"/>
        <rFont val="Tahoma"/>
        <family val="2"/>
      </rPr>
      <t>Ek her m²</t>
    </r>
  </si>
  <si>
    <r>
      <t xml:space="preserve">SİNEMA/TİYATRO SALONLARI </t>
    </r>
    <r>
      <rPr>
        <u val="single"/>
        <sz val="10"/>
        <rFont val="Tahoma"/>
        <family val="2"/>
      </rPr>
      <t>ÜCRETSİZ</t>
    </r>
    <r>
      <rPr>
        <sz val="10"/>
        <rFont val="Tahoma"/>
        <family val="2"/>
      </rPr>
      <t xml:space="preserve"> ETKİNLİK BAŞINA (ÖZEL TİYATROLAR) </t>
    </r>
  </si>
  <si>
    <r>
      <t xml:space="preserve">SİNEMA/TİYATRO SALONLARI </t>
    </r>
    <r>
      <rPr>
        <u val="single"/>
        <sz val="10"/>
        <rFont val="Tahoma"/>
        <family val="2"/>
      </rPr>
      <t>ÜCRETSİZ</t>
    </r>
    <r>
      <rPr>
        <sz val="10"/>
        <rFont val="Tahoma"/>
        <family val="2"/>
      </rPr>
      <t xml:space="preserve"> ETKİNLİK BAŞINA (DEVLET VE ŞEHİR TİYATROLARI)</t>
    </r>
  </si>
  <si>
    <r>
      <t>1)</t>
    </r>
    <r>
      <rPr>
        <sz val="10"/>
        <rFont val="Tahoma"/>
        <family val="2"/>
      </rPr>
      <t xml:space="preserve"> Bir yıl içinde altı aydan az süreyle çalışan umuma açık mahallere ilgili tarifeleri %50 indirimli olarak uygulanır.  </t>
    </r>
  </si>
  <si>
    <r>
      <t>2)</t>
    </r>
    <r>
      <rPr>
        <sz val="10"/>
        <rFont val="Tahoma"/>
        <family val="2"/>
      </rPr>
      <t xml:space="preserve"> Aynı kişi veya firmaya ait bulunan market, mağaza, restoran, cafelerde 10 adetten, otellerde ve alışveriş merkezlerinde ise 3 adetten fazla sayıda işletme zincir işletmeler olarak kabul edilir ve bu işletmelere % 10 zincir indirimi uygulanır.</t>
    </r>
  </si>
  <si>
    <r>
      <rPr>
        <b/>
        <sz val="10"/>
        <rFont val="Tahoma"/>
        <family val="2"/>
      </rPr>
      <t>3)</t>
    </r>
    <r>
      <rPr>
        <sz val="10"/>
        <rFont val="Tahoma"/>
        <family val="2"/>
      </rPr>
      <t xml:space="preserve"> Tarifelerde yer alan fiyatların tümü TL cinsinden olup KDV dahil değildir. Fiyatın yıl, gün, kişi başı veya araç başı vb. ait olduğu her alt grupta ayrıca belirtilmiştir.</t>
    </r>
  </si>
  <si>
    <r>
      <t>4)</t>
    </r>
    <r>
      <rPr>
        <sz val="10"/>
        <rFont val="Tahoma"/>
        <family val="2"/>
      </rPr>
      <t xml:space="preserve"> Mahallerin alanlarındaki artışların hesaplanmasında tarifelerdeki aralıklar esas alınır. </t>
    </r>
  </si>
  <si>
    <r>
      <t>5)</t>
    </r>
    <r>
      <rPr>
        <sz val="10"/>
        <rFont val="Tahoma"/>
        <family val="2"/>
      </rPr>
      <t xml:space="preserve"> Artan m²'ler için tarife belirlenmeyen mekanlarda matematiksel doğru orantı üzerinden hesaplama yapılır.</t>
    </r>
  </si>
  <si>
    <r>
      <t>6)</t>
    </r>
    <r>
      <rPr>
        <sz val="10"/>
        <rFont val="Tahoma"/>
        <family val="2"/>
      </rPr>
      <t xml:space="preserve"> A Sınıfı içinde bulunan ve Turizm merkezi ve alanı olarak Bakanlar Kurulu Kararı ile ilan edilen bölgelere bölge, nüfus ve diğer il indirimleri uygulanmaz.</t>
    </r>
  </si>
  <si>
    <r>
      <rPr>
        <b/>
        <sz val="10"/>
        <rFont val="Tahoma"/>
        <family val="2"/>
      </rPr>
      <t>7)</t>
    </r>
    <r>
      <rPr>
        <sz val="10"/>
        <rFont val="Tahoma"/>
        <family val="2"/>
      </rPr>
      <t xml:space="preserve"> Müziğin kullanım niteliği, şekli ve ticari faaliyete katkısına göre MESAM'ın ve MSG' nin tarifede alt ve üst kırılımlar belirleme ve yukarıda belirtilen tarifelerde değişiklik yapma yetkisi saklıdır.</t>
    </r>
  </si>
  <si>
    <r>
      <rPr>
        <b/>
        <sz val="10"/>
        <rFont val="Tahoma"/>
        <family val="2"/>
      </rPr>
      <t>8)</t>
    </r>
    <r>
      <rPr>
        <sz val="10"/>
        <rFont val="Tahoma"/>
        <family val="2"/>
      </rPr>
      <t xml:space="preserve"> Müziğin kullanıldığı diğer umuma açık mekanlar ile ilgili olarak kullanım şekline ve umuma açık mekanın niteliğine göre tarife MESAM ve MSG tarafından belirlenecektir.</t>
    </r>
  </si>
  <si>
    <r>
      <t>9)</t>
    </r>
    <r>
      <rPr>
        <sz val="10"/>
        <rFont val="Tahoma"/>
        <family val="2"/>
      </rPr>
      <t xml:space="preserve"> İl merkezinde bulunan ilçelerde nüfus indirimi için il merkezinin toplam nüfusu baz alınır.</t>
    </r>
  </si>
  <si>
    <r>
      <t>10)</t>
    </r>
    <r>
      <rPr>
        <sz val="10"/>
        <rFont val="Tahoma"/>
        <family val="2"/>
      </rPr>
      <t xml:space="preserve"> Bu fiyatlar bilgilendirme amaçlıdır. Hata ve unutma halinde MESAM ve MSG' nin değişiklik ve ekleme yapma hakları saklı tutulmuştur.</t>
    </r>
  </si>
  <si>
    <r>
      <t>11)</t>
    </r>
    <r>
      <rPr>
        <sz val="10"/>
        <rFont val="Tahoma"/>
        <family val="2"/>
      </rPr>
      <t xml:space="preserve"> Kullanımın çeşidine ve mahallin niteliğine göre, tarifelerden hangisinin uygulanacağına MESAM ve MSG karar verecektir. </t>
    </r>
  </si>
  <si>
    <r>
      <rPr>
        <b/>
        <sz val="10"/>
        <rFont val="Tahoma"/>
        <family val="2"/>
      </rPr>
      <t>12)</t>
    </r>
    <r>
      <rPr>
        <sz val="10"/>
        <rFont val="Tahoma"/>
        <family val="2"/>
      </rPr>
      <t xml:space="preserve"> MESAM' ın ve MSG' nin tarifelerde belirtilen uygulamaların tanımlarını değiştirme hakkı saklıdır.</t>
    </r>
  </si>
  <si>
    <r>
      <t>13)</t>
    </r>
    <r>
      <rPr>
        <sz val="10"/>
        <rFont val="Tahoma"/>
        <family val="2"/>
      </rPr>
      <t xml:space="preserve"> Yukarıda belirtilen kategorilerde yer alan "mekanik ve canlı müzik" ibaresi azami haftada iki gün müziğin canlı olarak kullanımını kapsar.Müziğin haftada iki günden fazla canlı olarak kullanımında mekanik tarifelerinin 2 katı üzerinden işlem yapılır. </t>
    </r>
  </si>
  <si>
    <r>
      <t>14)</t>
    </r>
    <r>
      <rPr>
        <sz val="10"/>
        <rFont val="Tahoma"/>
        <family val="2"/>
      </rPr>
      <t xml:space="preserve"> Şehir ve Devlet Tiyatroları için 4. maddede belirlenen bedel minimum bedel olup, tiyatro tarafından telif hakları için ayırılan ödenek telif bedeli olarak tahsil edilir. </t>
    </r>
  </si>
  <si>
    <r>
      <t xml:space="preserve">15) </t>
    </r>
    <r>
      <rPr>
        <sz val="10"/>
        <rFont val="Tahoma"/>
        <family val="2"/>
      </rPr>
      <t>Bekleme alanları kendi tarifeleri içinde tarifenin %25 i alınarak uygulanır.(Terminaller,Garlar,Havalanları vb. bu kapsam dışındadır.)</t>
    </r>
  </si>
  <si>
    <r>
      <t>16)</t>
    </r>
    <r>
      <rPr>
        <sz val="10"/>
        <rFont val="Tahoma"/>
        <family val="2"/>
      </rPr>
      <t xml:space="preserve"> Yukarıda belirtilen bedeller Akdeniz - Ege - Marmara Bölgesindeki Büyükşehirler içindeki umuma açık mahaller için geçerlidir. Diğer bölge indirimlerinde ana barem olarak Akdeniz -Ege-Marmara Bölgesinin Büyükşehir tarifesi esas alınır ve aşağıda belirtilen yüzde indirimleri bu ana barem üzerinden yapılır.</t>
    </r>
  </si>
  <si>
    <t>MESAM + MSG</t>
  </si>
  <si>
    <t>MÜYAP + MÜYORBİR</t>
  </si>
  <si>
    <t>MESAM - MSG</t>
  </si>
  <si>
    <t>(*)Plaj işletmelerinin ve aqua parkların restoran, bar gibi yeme içme mekanlarının dışındaki yerleri için uygulanacak tarifedir. Yeme içme yerleri ayrıca kendi tarifesinden ücretlendirilir. Bu tarifenin hesaplanmasında Plaj işletmelerinin ve aqua parkların toplam metrekaresi esas alınır.</t>
  </si>
  <si>
    <r>
      <t>2.D PLAJ İŞLETMELERİ - AQUAPARKLAR</t>
    </r>
    <r>
      <rPr>
        <sz val="10"/>
        <color indexed="17"/>
        <rFont val="Tahoma"/>
        <family val="2"/>
      </rPr>
      <t>(*)</t>
    </r>
  </si>
  <si>
    <t>(*) Sadece genel müzik yayını yapılan otobüsler için belirlenen tarifedir.                                                                                                                                                                                                                                                                                         (**) Koltuk arkasındaki sistemler ile müzik yayını yapılan otobüsler için, yukarıda genel müzik yayını için belirlenen bedel ile birlikte bu bedel de ayrıca ödenecektir.</t>
  </si>
  <si>
    <t xml:space="preserve">BELEDİYE OTOBÜSÜ/METROBÜS İÇİNDE MÜZİK KULLANIM YILLIK OTOBÜS BAŞINA </t>
  </si>
  <si>
    <r>
      <t xml:space="preserve">ŞEHİRLERARASI OTOBÜS İÇİNDE  MÜZİK KULLANIM YILLIK OTOBÜS BAŞINA </t>
    </r>
    <r>
      <rPr>
        <sz val="10"/>
        <color indexed="17"/>
        <rFont val="Tahoma"/>
        <family val="2"/>
      </rPr>
      <t>(*)</t>
    </r>
  </si>
  <si>
    <t>OTOBÜS İÇİNDE MÜZİK YAYININI DÜZENLENMESİ OTOBÜS BAŞINA (**)</t>
  </si>
  <si>
    <t>(*) Günübirlik gezinti tekneleri için belirlenen tarifelerdir.</t>
  </si>
  <si>
    <t>(*) Bu tarife, interaktif yani yolcuların kendi listelerini yapabilecekleri, diledikleri müzik yapıtını diledikleri zamanda dinleyebilecekleri vs. uygulamaları içermemektedir.</t>
  </si>
  <si>
    <t xml:space="preserve">(*) Bu tarife, MÜ-YAP’IN koruması altındaki fonogramların, kapalı devre sistemler vasıtası ile iletilebilmeleri için gerekli ve zorunlu olduğu şekli ile bu kapalı devre sistemlerin bağlı bulunduğu ana serverlara yüklenmesini de kapsamaktadır. </t>
  </si>
  <si>
    <r>
      <t xml:space="preserve">13) </t>
    </r>
    <r>
      <rPr>
        <sz val="11"/>
        <rFont val="Cambria"/>
        <family val="1"/>
      </rPr>
      <t>Tarifeler, Türkiye sınırları içindeki uygulamaları kapsamaktadır. Yurt dışı kullanımları ile ilgili olarak tarife bedelleri, kullanıma göre MÜ-YAP MESLEK BİRLİĞİ tarafından belirlenecektir.</t>
    </r>
  </si>
  <si>
    <r>
      <t xml:space="preserve">14) </t>
    </r>
    <r>
      <rPr>
        <sz val="11"/>
        <rFont val="Cambria"/>
        <family val="1"/>
      </rPr>
      <t xml:space="preserve">Tarifeler,  yukarıda belirtilen umuma açık mahallerde MÜ-YAP MESLEK BİRLİĞİNİN koruması altındaki ses tespitleri ve icraların sadece umama açık mahalde bulunanlara işaret, ses ve/veya görüntü nakline yarayan her türlü araçla dinletilmesi veya izletilmesi sureti ile gerçekleşen umuma iletim fiilleri karşılığında verilen izin bedelidir. </t>
    </r>
  </si>
  <si>
    <r>
      <t xml:space="preserve">15) </t>
    </r>
    <r>
      <rPr>
        <sz val="11"/>
        <rFont val="Cambria"/>
        <family val="1"/>
      </rPr>
      <t>M² esasına göre belirlenen tarifelerdeki m²'ler, umuma açık mahallerin net kullanım alanlarının metrekareleridir. Tarifelerin hesaplanmasında esas alınacak olan m², mahallin içerisinde bulunan stant, masa vs. çıkarılmaksızın net alanın toplam m²'sidir.</t>
    </r>
  </si>
  <si>
    <t>Özel çalışma yapılması gerekir.</t>
  </si>
  <si>
    <t>GRUP</t>
  </si>
  <si>
    <t>DÜZEY</t>
  </si>
  <si>
    <t>ORTAM</t>
  </si>
  <si>
    <t>MÜYAP YILLIK MINIMUM BEDEL</t>
  </si>
  <si>
    <t>1.GRUP</t>
  </si>
  <si>
    <t xml:space="preserve">ULUSAL DÜZEYDE YAYIN </t>
  </si>
  <si>
    <t>I-1.A</t>
  </si>
  <si>
    <t>KARASAL (80 MILYON VE ÜZERİ GELİR)</t>
  </si>
  <si>
    <t>I-1.B</t>
  </si>
  <si>
    <t>KARASAL (60-80 MILYON TL ARASI GELİR)</t>
  </si>
  <si>
    <t>I-1.C</t>
  </si>
  <si>
    <t>KARASAL (40-60 MILYON TL ARASI GELİR)</t>
  </si>
  <si>
    <t>I-1.D</t>
  </si>
  <si>
    <t>KARASAL (10-40 MILYON TL ARASI GELIR)</t>
  </si>
  <si>
    <t>I-1.E</t>
  </si>
  <si>
    <t>KARASAL (0-10 MILYON TL ARASI GELIR)</t>
  </si>
  <si>
    <t>2.GRUP</t>
  </si>
  <si>
    <t xml:space="preserve">BÖLGESEL DÜZEYDE YAYIN </t>
  </si>
  <si>
    <t>I-2.</t>
  </si>
  <si>
    <t>KARASAL</t>
  </si>
  <si>
    <t>3.GRUP</t>
  </si>
  <si>
    <t>UYDU</t>
  </si>
  <si>
    <t>I-3.A</t>
  </si>
  <si>
    <t>UYDU (1.000.000 TL VE ÜZERİ GELİR)</t>
  </si>
  <si>
    <t>I-3.B</t>
  </si>
  <si>
    <t>UYDU (0-1.000.000 TL ARASI GELİR)</t>
  </si>
  <si>
    <t>4.GRUP</t>
  </si>
  <si>
    <t>KABLO</t>
  </si>
  <si>
    <t>I-4.A</t>
  </si>
  <si>
    <t>I-4.B</t>
  </si>
  <si>
    <t>I-4.C</t>
  </si>
  <si>
    <t>5.GRUP</t>
  </si>
  <si>
    <t xml:space="preserve">YEREL DÜZEYDE YAYIN </t>
  </si>
  <si>
    <t>I-5</t>
  </si>
  <si>
    <t>6.GRUP</t>
  </si>
  <si>
    <t>I-6.A</t>
  </si>
  <si>
    <t>Coğrafi Bölge</t>
  </si>
  <si>
    <t>İndirim Oranı</t>
  </si>
  <si>
    <t>İç Anadolu  Bölgesi</t>
  </si>
  <si>
    <t>Karadeniz Bölgesi</t>
  </si>
  <si>
    <t>Doğu Anadolu Bölgesi</t>
  </si>
  <si>
    <t>G. Doğu Anadolu Bölgesi</t>
  </si>
  <si>
    <t xml:space="preserve">Kalkınmada 1. Derece Öncelikli İller </t>
  </si>
  <si>
    <t>KARASAL (4 MILYON VE ÜZERİ GELİR)</t>
  </si>
  <si>
    <t>I-3.</t>
  </si>
  <si>
    <t xml:space="preserve">KABLO TEK İL </t>
  </si>
  <si>
    <t>I-5.</t>
  </si>
  <si>
    <t>DİJİTAL</t>
  </si>
  <si>
    <t>1-6.B</t>
  </si>
  <si>
    <t>DİGİTAL YAYIN</t>
  </si>
  <si>
    <t>MÜYAP-MÜYORBİR</t>
  </si>
  <si>
    <t>KABLO ÇOK İL (0-1.000.000 TL ARASI GELİR)</t>
  </si>
  <si>
    <t>KABLO ÇOK İL (1.000.000 TL VE ÜZERİ GELİR)</t>
  </si>
  <si>
    <t>KABLO TEK İL</t>
  </si>
  <si>
    <t>DİGİTAL DÜZEYDE YAYIN</t>
  </si>
  <si>
    <r>
      <t>1)</t>
    </r>
    <r>
      <rPr>
        <sz val="9"/>
        <rFont val="Tahoma"/>
        <family val="2"/>
      </rPr>
      <t xml:space="preserve"> (*) Gelir : Yayın Kuruluşunun KDV ve RTÜK payı düşüldükten sonra elde ettiği toplam brüt gelir. (reklam,barter,sponsorluk ve diğer tüm gelirler)</t>
    </r>
  </si>
  <si>
    <t>MÜ-YAP BRÜT  GELİR (*) ÜZERİNDEN TARİFE %</t>
  </si>
  <si>
    <r>
      <t xml:space="preserve">3) </t>
    </r>
    <r>
      <rPr>
        <sz val="9"/>
        <rFont val="Tahoma"/>
        <family val="2"/>
      </rPr>
      <t xml:space="preserve"> Müzik Radyo ve TV: Bir gün içerisindeki toplam doğrudan müzik yayını %50 den fazla olan radyo ve  TV kuruluşlarını ifade eder. Müzik kanallarının ödemesi gereken asgari yıllık tutar dahil oldukları kategorinin %25  fazlasıdır.</t>
    </r>
  </si>
  <si>
    <r>
      <t>4)</t>
    </r>
    <r>
      <rPr>
        <sz val="9"/>
        <rFont val="Tahoma"/>
        <family val="2"/>
      </rPr>
      <t>Toplam müzik yayını ibaresi müzik, eğlence, haber vb. programlarda doğrudan yayınlanan müziklerle film, dizi, reklam, tanıtım vb. yapımlarda yer alan müzik kullanımlarının tamamını ifade eder.</t>
    </r>
  </si>
  <si>
    <r>
      <rPr>
        <b/>
        <sz val="9"/>
        <color indexed="8"/>
        <rFont val="Tahoma"/>
        <family val="2"/>
      </rPr>
      <t>Tarife Sistem:</t>
    </r>
    <r>
      <rPr>
        <sz val="9"/>
        <color indexed="8"/>
        <rFont val="Tahoma"/>
        <family val="2"/>
      </rPr>
      <t xml:space="preserve"> YAYIN KURULUŞLARININ yıllık tarifeleri, GELİR(*)'lerinin yukarıda belirtilen % oranları üzerinden belirlenir. Bu GELİR(*) yüzdesi ile hesaplanan bedel,  yukarıda belirtilen asgari bedellerin altında ise asgari bedeller tarife bedeli olarak geçerli olur.</t>
    </r>
  </si>
  <si>
    <r>
      <rPr>
        <b/>
        <sz val="10"/>
        <color indexed="8"/>
        <rFont val="Tahoma"/>
        <family val="2"/>
      </rPr>
      <t>Tarife Sistem:</t>
    </r>
    <r>
      <rPr>
        <sz val="10"/>
        <color indexed="8"/>
        <rFont val="Tahoma"/>
        <family val="2"/>
      </rPr>
      <t xml:space="preserve"> YAYIN KURULUŞLARININ yıllık tarifeleri, GELİR(*)'lerinin yukarıda belirtilen % oranları üzerinden belirlenir. Bu GELİR(*) yüzdesi ile hesaplanan bedel,  yukarıda belirtilen asgari bedellerin altında ise asgari bedeller tarife bedeli olarak geçerli olur.</t>
    </r>
  </si>
  <si>
    <r>
      <t>5)</t>
    </r>
    <r>
      <rPr>
        <sz val="9"/>
        <rFont val="Tahoma"/>
        <family val="2"/>
      </rPr>
      <t xml:space="preserve"> Ulusal yayın kuruluşlarının yurtdışına uydudan yayın yapması halinde lisans bedeli üzerinden %25 artış yapılır.</t>
    </r>
  </si>
  <si>
    <r>
      <t xml:space="preserve">6) </t>
    </r>
    <r>
      <rPr>
        <sz val="9"/>
        <rFont val="Tahoma"/>
        <family val="2"/>
      </rPr>
      <t>Kablo, uydu ve dijital iletimden en az ikisini aynı anda yapan ulusal düzey haricindeki yayın kuruluşları, ortak aboneler nedeniyle her iki tarifenin toplam bedelinin %25 indirimli halini öder. Her üç ortamdan da yayın yapan kuruluşlar ise üç tarifenin toplamının % 40 indirimli halini öder.</t>
    </r>
  </si>
  <si>
    <r>
      <rPr>
        <b/>
        <sz val="9"/>
        <color indexed="8"/>
        <rFont val="Tahoma"/>
        <family val="2"/>
      </rPr>
      <t>7)</t>
    </r>
    <r>
      <rPr>
        <sz val="9"/>
        <color indexed="8"/>
        <rFont val="Tahoma"/>
        <family val="2"/>
      </rPr>
      <t xml:space="preserve"> Ulusal düzeyde yayın yapan yayın kuruluşlarının izlenme oranlarının, sözleşmenin imzasından önceki altı aylık ortalaması %6'nın üzerinde ise yayın kuruluşu, gelir kriterinden dahil olduğu kategorinin bir üstündeki kategoriden lisanslanır.</t>
    </r>
  </si>
  <si>
    <r>
      <t xml:space="preserve">12) </t>
    </r>
    <r>
      <rPr>
        <sz val="9"/>
        <rFont val="Tahoma"/>
        <family val="2"/>
      </rPr>
      <t>Tarifelerde yer alan fiyatların tümü TL cinsinden olup KDV dahil değildir.</t>
    </r>
  </si>
  <si>
    <r>
      <t>13)</t>
    </r>
    <r>
      <rPr>
        <sz val="9"/>
        <rFont val="Tahoma"/>
        <family val="2"/>
      </rPr>
      <t xml:space="preserve"> İl merkezinde bulunan ilçelerde nüfus indirimi için il merkezinin toplam nüfusu baz alınır.</t>
    </r>
  </si>
  <si>
    <t>KARASAL (0-1 MILYON TL ARASI GELİR)</t>
  </si>
  <si>
    <t>KARASAL (1-4 MILYON VE ÜZERİ GELİR)</t>
  </si>
  <si>
    <t>KABLO ÇOK İL (0-1 MILYON TL ARASI GELIR)</t>
  </si>
  <si>
    <t>KABLO ÇOK İL (1 MILYON TL VE ÜZERİ  GELIR)</t>
  </si>
  <si>
    <r>
      <t xml:space="preserve">15) </t>
    </r>
    <r>
      <rPr>
        <sz val="9"/>
        <rFont val="Tahoma"/>
        <family val="2"/>
      </rPr>
      <t>Yukarıda belirtilen tarife sadece İstanbul'da geçerlidir. Diğer illerdeki yayın kuruluşları için aşağıdaki indirim esasları uygulanır:</t>
    </r>
  </si>
  <si>
    <r>
      <t xml:space="preserve">15) </t>
    </r>
    <r>
      <rPr>
        <sz val="9"/>
        <rFont val="Tahoma"/>
        <family val="2"/>
      </rPr>
      <t>Yukarıda belirtilen tarife sadece İSTANBUL'DA geçerlidir. Diğer illerdeki yayın kuruluşları için aşağıdaki indirim esasları uygulanır:</t>
    </r>
  </si>
  <si>
    <t>A - BÖLGESEL -YEREL KARASAL DÜZEYDE YAYIN YAPAN RADYOLAR İÇİN BÖLGE İNDİRİM ORANLARI</t>
  </si>
  <si>
    <t>B- YEREL VE BÖLGESEL RADYOLAR İÇİN NÜFUS İNDİRİM ORANLARI</t>
  </si>
  <si>
    <t>11) Tarifeler, Türkiye sınırları içinden yayına çıkan kullanımları kapsamaktadır. Yurt dışı menşeli kullanımlar ile ilgili olarak tarife bedelleri, kullanıma göre MÜ-YAP tarafından belirlenecektir.</t>
  </si>
  <si>
    <t>14) Yukarıda belirtilen tarife, MÜ-YAP tarafından hakkında herhangi bir hukuki işlem başlatılmamış olan yayın kuruluşlarına % 30 indirimli olarak uygulanır.</t>
  </si>
  <si>
    <t>2) Yayınları müzik haricinde belirli bir konu üzerine yoğunlaşmış ve bir gün içerisindeki tüm yayın akışındaki toplam müzik yayını en fazla 3 saat olan kuruluşlar TEMATİK olarak kabul edilir ve bu kuruluşlara % 30 indirim uygulanır. MÜ-YAP, Yayın Kuruluşunun RTÜK'ten aldığı tematiklik belgesinin sunulmasını isteyebilirler. MÜ-YAP'ın istemesine rağmen tematiklik belgesinin sunulmaması halinde MÜ-YAP tematik indirimini uygulamama hakkına sahiptir.</t>
  </si>
  <si>
    <t>8) Bu fiyatlar bilgilendirme amaçlıdır. Hata ve unutma halinde MÜ-YAP'ın değişiklik ve ekleme yapma hakları saklı tutulmuştur</t>
  </si>
  <si>
    <t>9) Müziğin kullanım niteliği, şekli  ve ticari faaliyete katkısına göre MÜ-YAP'ın tarifede alt ve üst kırılımlar belirleme ve yukarıda belirtilen tarifelerde değişiklik yapma hakkı saklıdır.</t>
  </si>
  <si>
    <t>10) MÜ-YAP'ın tarifelerde belirtilen uygulamaların tanımlarını değiştirme hakları saklıdır.</t>
  </si>
  <si>
    <r>
      <t xml:space="preserve">2) </t>
    </r>
    <r>
      <rPr>
        <sz val="9"/>
        <rFont val="Tahoma"/>
        <family val="2"/>
      </rPr>
      <t>Yayınları müzik haricinde belirli bir konu üzerine yoğunlaşmış ve bir gün içerisindeki tüm yayın akışındaki toplam müzik yayını en fazla 3 saat olan kuruluşlar TEMATİK olarak kabul edilir ve bu kuruluşlara % 30 indirim uygulanır. MÜ-YAP, Yayın Kuruluşunun RTÜK'ten aldığı tematiklik belgesinin sunulmasını isteyebilirler. MÜ-YAP'ın istemesine rağmen tematiklik belgesinin sunulmaması halinde MÜ-YAP tematik indirimini uygulamama hakkına sahiptir.</t>
    </r>
  </si>
  <si>
    <r>
      <t xml:space="preserve">8) </t>
    </r>
    <r>
      <rPr>
        <sz val="9"/>
        <rFont val="Tahoma"/>
        <family val="2"/>
      </rPr>
      <t>Bu fiyatlar bilgilendirme amaçlıdır. Hata ve unutma halinde MÜ-YAP'ın değişiklik ve ekleme yapma hakları saklı tutulmuştur.</t>
    </r>
  </si>
  <si>
    <r>
      <t xml:space="preserve">9) </t>
    </r>
    <r>
      <rPr>
        <sz val="9"/>
        <rFont val="Tahoma"/>
        <family val="2"/>
      </rPr>
      <t>Müziğin kullanım niteliği, şekli  ve ticari faaliyete katkısına göre MÜ-YAP'ın tarifede alt ve üst kırılımlar belirleme ve yukarıda belirtilen tarifelerde değişiklik yapma hakkı saklıdır.</t>
    </r>
  </si>
  <si>
    <r>
      <t xml:space="preserve">11) </t>
    </r>
    <r>
      <rPr>
        <sz val="9"/>
        <rFont val="Tahoma"/>
        <family val="2"/>
      </rPr>
      <t>Tarifeler, Türkiye sınırları içinden yayına çıkan kullanımları kapsamaktadır. Yurt dışı menşeli kullanımlar ile ilgili olarak tarife bedelleri, kullanıma göre MÜ-YAP tarafından belirlenecektir.</t>
    </r>
  </si>
  <si>
    <r>
      <t xml:space="preserve">14) </t>
    </r>
    <r>
      <rPr>
        <sz val="9"/>
        <rFont val="Tahoma"/>
        <family val="2"/>
      </rPr>
      <t>Yukarıda belirtilen tarife, MÜ-YAP tarafından hakkında herhangi bir hukuki işlem başlatılmamış olan yayın kuruluşlarına % 30 indirimli olarak uygulanır.</t>
    </r>
  </si>
  <si>
    <r>
      <t xml:space="preserve">10) </t>
    </r>
    <r>
      <rPr>
        <sz val="9"/>
        <rFont val="Tahoma"/>
        <family val="2"/>
      </rPr>
      <t>MÜ-YAP'ın tarifelerde belirtilen uygulamaların tanımlarını değiştirme hakları saklıdır.</t>
    </r>
  </si>
  <si>
    <t xml:space="preserve">                                MÜ-YAP MESLEK BİRLİĞİ TARİFESİ 2017 EK-B/TV </t>
  </si>
  <si>
    <t>MÜ-YAP MESLEK BİRLİĞİ TARİFESİ 2017 EK-B/RADYO</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</si>
</sst>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quot;YTL&quot;"/>
    <numFmt numFmtId="181" formatCode="#,##0.00\ [$TL-41F]"/>
    <numFmt numFmtId="182" formatCode="#,##0.00\ &quot;TL&quot;"/>
    <numFmt numFmtId="183" formatCode="&quot;Evet&quot;;&quot;Evet&quot;;&quot;Hayır&quot;"/>
    <numFmt numFmtId="184" formatCode="&quot;Doğru&quot;;&quot;Doğru&quot;;&quot;Yanlış&quot;"/>
    <numFmt numFmtId="185" formatCode="&quot;Açık&quot;;&quot;Açık&quot;;&quot;Kapalı&quot;"/>
    <numFmt numFmtId="186" formatCode="0.0%"/>
    <numFmt numFmtId="187" formatCode="#,##0\ &quot;TL&quot;"/>
  </numFmts>
  <fonts count="68">
    <font>
      <sz val="10"/>
      <name val="Arial Tur"/>
      <family val="0"/>
    </font>
    <font>
      <sz val="11"/>
      <color indexed="8"/>
      <name val="Calibri"/>
      <family val="2"/>
    </font>
    <font>
      <sz val="8"/>
      <name val="Arial Tur"/>
      <family val="0"/>
    </font>
    <font>
      <sz val="10"/>
      <name val="Tahoma"/>
      <family val="2"/>
    </font>
    <font>
      <b/>
      <sz val="10"/>
      <name val="Tahoma"/>
      <family val="2"/>
    </font>
    <font>
      <u val="single"/>
      <sz val="10"/>
      <name val="Tahoma"/>
      <family val="2"/>
    </font>
    <font>
      <sz val="6"/>
      <name val="Tahoma"/>
      <family val="2"/>
    </font>
    <font>
      <sz val="10"/>
      <color indexed="17"/>
      <name val="Tahoma"/>
      <family val="2"/>
    </font>
    <font>
      <sz val="12"/>
      <name val="Cambria"/>
      <family val="1"/>
    </font>
    <font>
      <sz val="11"/>
      <name val="Cambria"/>
      <family val="1"/>
    </font>
    <font>
      <sz val="24"/>
      <name val="Tahoma"/>
      <family val="2"/>
    </font>
    <font>
      <sz val="36"/>
      <name val="Tahoma"/>
      <family val="2"/>
    </font>
    <font>
      <b/>
      <sz val="11"/>
      <name val="Tahoma"/>
      <family val="2"/>
    </font>
    <font>
      <sz val="7"/>
      <name val="Tahoma"/>
      <family val="2"/>
    </font>
    <font>
      <b/>
      <u val="single"/>
      <sz val="7"/>
      <name val="Tahoma"/>
      <family val="2"/>
    </font>
    <font>
      <u val="single"/>
      <sz val="7"/>
      <name val="Tahoma"/>
      <family val="2"/>
    </font>
    <font>
      <b/>
      <sz val="7"/>
      <name val="Tahoma"/>
      <family val="2"/>
    </font>
    <font>
      <b/>
      <sz val="9"/>
      <color indexed="8"/>
      <name val="Tahoma"/>
      <family val="2"/>
    </font>
    <font>
      <sz val="9"/>
      <color indexed="8"/>
      <name val="Tahoma"/>
      <family val="2"/>
    </font>
    <font>
      <b/>
      <sz val="9"/>
      <name val="Tahoma"/>
      <family val="2"/>
    </font>
    <font>
      <sz val="9"/>
      <name val="Tahoma"/>
      <family val="2"/>
    </font>
    <font>
      <b/>
      <u val="single"/>
      <sz val="10"/>
      <name val="Tahoma"/>
      <family val="2"/>
    </font>
    <font>
      <sz val="8"/>
      <name val="Tahoma"/>
      <family val="2"/>
    </font>
    <font>
      <b/>
      <sz val="8"/>
      <name val="Tahoma"/>
      <family val="2"/>
    </font>
    <font>
      <sz val="10"/>
      <color indexed="8"/>
      <name val="Tahoma"/>
      <family val="2"/>
    </font>
    <font>
      <b/>
      <sz val="10"/>
      <color indexed="8"/>
      <name val="Tahoma"/>
      <family val="2"/>
    </font>
    <font>
      <sz val="11"/>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Cambria"/>
      <family val="1"/>
    </font>
    <font>
      <b/>
      <sz val="7"/>
      <color indexed="8"/>
      <name val="Tahoma"/>
      <family val="2"/>
    </font>
    <font>
      <sz val="7"/>
      <color indexed="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ahoma"/>
      <family val="2"/>
    </font>
    <font>
      <b/>
      <sz val="9"/>
      <color theme="1"/>
      <name val="Tahoma"/>
      <family val="2"/>
    </font>
    <font>
      <b/>
      <sz val="7"/>
      <color theme="1"/>
      <name val="Tahoma"/>
      <family val="2"/>
    </font>
    <font>
      <sz val="7"/>
      <color theme="1"/>
      <name val="Tahoma"/>
      <family val="2"/>
    </font>
    <font>
      <sz val="10"/>
      <color theme="1"/>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indexed="9"/>
        <bgColor indexed="64"/>
      </patternFill>
    </fill>
    <fill>
      <patternFill patternType="solid">
        <fgColor indexed="22"/>
        <bgColor indexed="64"/>
      </patternFill>
    </fill>
    <fill>
      <patternFill patternType="solid">
        <fgColor rgb="FF0070C0"/>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19" borderId="5" applyNumberFormat="0" applyAlignment="0" applyProtection="0"/>
    <xf numFmtId="0" fontId="55" fillId="20" borderId="6" applyNumberFormat="0" applyAlignment="0" applyProtection="0"/>
    <xf numFmtId="0" fontId="56" fillId="19" borderId="6" applyNumberFormat="0" applyAlignment="0" applyProtection="0"/>
    <xf numFmtId="0" fontId="57" fillId="21" borderId="7" applyNumberFormat="0" applyAlignment="0" applyProtection="0"/>
    <xf numFmtId="0" fontId="58" fillId="22" borderId="0" applyNumberFormat="0" applyBorder="0" applyAlignment="0" applyProtection="0"/>
    <xf numFmtId="0" fontId="59" fillId="23" borderId="0" applyNumberFormat="0" applyBorder="0" applyAlignment="0" applyProtection="0"/>
    <xf numFmtId="0" fontId="0" fillId="0" borderId="0">
      <alignment/>
      <protection/>
    </xf>
    <xf numFmtId="0" fontId="0" fillId="0" borderId="0">
      <alignment/>
      <protection/>
    </xf>
    <xf numFmtId="0" fontId="0" fillId="24" borderId="8" applyNumberFormat="0" applyFont="0" applyAlignment="0" applyProtection="0"/>
    <xf numFmtId="0" fontId="60"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4" fillId="0" borderId="1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0" xfId="48" applyFont="1" applyFill="1" applyBorder="1" applyAlignment="1">
      <alignment vertical="center" wrapText="1"/>
      <protection/>
    </xf>
    <xf numFmtId="182"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wrapText="1"/>
    </xf>
    <xf numFmtId="180" fontId="3" fillId="0" borderId="10" xfId="48" applyNumberFormat="1" applyFont="1" applyFill="1" applyBorder="1" applyAlignment="1">
      <alignment horizontal="justify" vertical="center"/>
      <protection/>
    </xf>
    <xf numFmtId="180" fontId="4" fillId="0" borderId="10" xfId="48" applyNumberFormat="1" applyFont="1" applyFill="1" applyBorder="1" applyAlignment="1">
      <alignment horizontal="justify" vertical="center"/>
      <protection/>
    </xf>
    <xf numFmtId="0" fontId="4" fillId="0" borderId="10" xfId="0" applyFont="1" applyFill="1" applyBorder="1" applyAlignment="1">
      <alignment horizontal="justify" vertical="center"/>
    </xf>
    <xf numFmtId="180" fontId="5" fillId="0" borderId="10" xfId="48" applyNumberFormat="1" applyFont="1" applyFill="1" applyBorder="1" applyAlignment="1">
      <alignment horizontal="justify" vertical="center"/>
      <protection/>
    </xf>
    <xf numFmtId="181" fontId="4" fillId="0" borderId="10" xfId="48" applyNumberFormat="1" applyFont="1" applyFill="1" applyBorder="1" applyAlignment="1">
      <alignment horizontal="center" vertical="center"/>
      <protection/>
    </xf>
    <xf numFmtId="181"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181" fontId="3" fillId="0" borderId="10" xfId="0" applyNumberFormat="1" applyFont="1" applyFill="1" applyBorder="1" applyAlignment="1">
      <alignment horizontal="center" vertical="center"/>
    </xf>
    <xf numFmtId="181" fontId="3" fillId="0" borderId="10" xfId="48" applyNumberFormat="1" applyFont="1" applyFill="1" applyBorder="1" applyAlignment="1">
      <alignment horizontal="center" vertical="center"/>
      <protection/>
    </xf>
    <xf numFmtId="182" fontId="3" fillId="0" borderId="10" xfId="0" applyNumberFormat="1" applyFont="1" applyFill="1" applyBorder="1" applyAlignment="1">
      <alignment horizontal="center" vertical="center"/>
    </xf>
    <xf numFmtId="0" fontId="4" fillId="0" borderId="0" xfId="0" applyFont="1" applyFill="1" applyBorder="1" applyAlignment="1">
      <alignment horizontal="justify" vertical="center" wrapText="1"/>
    </xf>
    <xf numFmtId="0" fontId="3" fillId="0" borderId="0" xfId="0" applyNumberFormat="1" applyFont="1" applyFill="1" applyBorder="1" applyAlignment="1">
      <alignment horizontal="justify" vertical="center"/>
    </xf>
    <xf numFmtId="0" fontId="3" fillId="0" borderId="0" xfId="0" applyFont="1" applyFill="1" applyAlignment="1">
      <alignment horizontal="justify" vertical="center"/>
    </xf>
    <xf numFmtId="180" fontId="3" fillId="0" borderId="0" xfId="48" applyNumberFormat="1" applyFont="1" applyFill="1" applyBorder="1" applyAlignment="1">
      <alignment horizontal="justify" vertical="center"/>
      <protection/>
    </xf>
    <xf numFmtId="0" fontId="4" fillId="0" borderId="10" xfId="48" applyFont="1" applyFill="1" applyBorder="1" applyAlignment="1">
      <alignment horizontal="justify" vertical="center" wrapText="1"/>
      <protection/>
    </xf>
    <xf numFmtId="0" fontId="3" fillId="0" borderId="10" xfId="48" applyFont="1" applyFill="1" applyBorder="1" applyAlignment="1">
      <alignment horizontal="justify" vertical="center" wrapText="1"/>
      <protection/>
    </xf>
    <xf numFmtId="182" fontId="4" fillId="0" borderId="10" xfId="48" applyNumberFormat="1" applyFont="1" applyFill="1" applyBorder="1" applyAlignment="1">
      <alignment vertical="center" wrapText="1"/>
      <protection/>
    </xf>
    <xf numFmtId="182" fontId="3" fillId="0" borderId="10" xfId="48" applyNumberFormat="1" applyFont="1" applyFill="1" applyBorder="1" applyAlignment="1">
      <alignment vertical="center" wrapText="1"/>
      <protection/>
    </xf>
    <xf numFmtId="182" fontId="3" fillId="0" borderId="10" xfId="48" applyNumberFormat="1" applyFont="1" applyFill="1" applyBorder="1" applyAlignment="1">
      <alignment horizontal="left" vertical="center" wrapText="1"/>
      <protection/>
    </xf>
    <xf numFmtId="10" fontId="3" fillId="0" borderId="10" xfId="0" applyNumberFormat="1" applyFont="1" applyFill="1" applyBorder="1" applyAlignment="1">
      <alignment vertical="center"/>
    </xf>
    <xf numFmtId="0" fontId="6" fillId="0" borderId="0" xfId="0" applyFont="1" applyFill="1" applyBorder="1" applyAlignment="1">
      <alignment horizontal="justify"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182"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xf>
    <xf numFmtId="10" fontId="3" fillId="32" borderId="10" xfId="0" applyNumberFormat="1" applyFont="1" applyFill="1" applyBorder="1" applyAlignment="1">
      <alignment vertical="center"/>
    </xf>
    <xf numFmtId="0" fontId="6" fillId="0" borderId="10" xfId="0" applyFont="1" applyFill="1" applyBorder="1" applyAlignment="1">
      <alignment horizontal="justify" vertical="center"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0" xfId="0" applyFont="1" applyFill="1" applyBorder="1" applyAlignment="1">
      <alignment horizontal="left" vertical="top" wrapText="1"/>
    </xf>
    <xf numFmtId="181" fontId="3" fillId="32" borderId="10" xfId="48" applyNumberFormat="1" applyFont="1" applyFill="1" applyBorder="1" applyAlignment="1">
      <alignment horizontal="center" vertical="center"/>
      <protection/>
    </xf>
    <xf numFmtId="0" fontId="3" fillId="32" borderId="0" xfId="0" applyFont="1" applyFill="1" applyBorder="1" applyAlignment="1">
      <alignment horizontal="justify" vertical="center" wrapText="1"/>
    </xf>
    <xf numFmtId="180" fontId="3" fillId="32" borderId="10" xfId="48" applyNumberFormat="1" applyFont="1" applyFill="1" applyBorder="1" applyAlignment="1">
      <alignment horizontal="justify" vertical="center"/>
      <protection/>
    </xf>
    <xf numFmtId="180" fontId="5" fillId="32" borderId="10" xfId="48" applyNumberFormat="1" applyFont="1" applyFill="1" applyBorder="1" applyAlignment="1">
      <alignment horizontal="justify" vertical="center"/>
      <protection/>
    </xf>
    <xf numFmtId="0" fontId="3" fillId="33" borderId="0" xfId="0" applyFont="1" applyFill="1" applyAlignment="1">
      <alignment vertical="center"/>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182"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10" fontId="3" fillId="33" borderId="10" xfId="0" applyNumberFormat="1" applyFont="1" applyFill="1" applyBorder="1" applyAlignment="1">
      <alignment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4"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182" fontId="4" fillId="34" borderId="10" xfId="0" applyNumberFormat="1" applyFont="1" applyFill="1" applyBorder="1" applyAlignment="1">
      <alignment horizontal="center" vertical="center" wrapText="1"/>
    </xf>
    <xf numFmtId="180" fontId="3" fillId="34" borderId="10" xfId="48" applyNumberFormat="1" applyFont="1" applyFill="1" applyBorder="1" applyAlignment="1">
      <alignment horizontal="justify" vertical="center"/>
      <protection/>
    </xf>
    <xf numFmtId="181" fontId="3" fillId="34" borderId="10" xfId="48" applyNumberFormat="1" applyFont="1" applyFill="1" applyBorder="1" applyAlignment="1">
      <alignment horizontal="center" vertical="center"/>
      <protection/>
    </xf>
    <xf numFmtId="182"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center" vertical="center"/>
    </xf>
    <xf numFmtId="10" fontId="3" fillId="34" borderId="10" xfId="0" applyNumberFormat="1" applyFont="1" applyFill="1" applyBorder="1" applyAlignment="1">
      <alignment vertical="center"/>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181" fontId="3" fillId="34" borderId="10" xfId="0" applyNumberFormat="1" applyFont="1" applyFill="1" applyBorder="1" applyAlignment="1">
      <alignment horizontal="center" vertical="center" wrapText="1"/>
    </xf>
    <xf numFmtId="0" fontId="9" fillId="34" borderId="10" xfId="0" applyFont="1" applyFill="1" applyBorder="1" applyAlignment="1">
      <alignment horizontal="justify" vertical="center" wrapText="1"/>
    </xf>
    <xf numFmtId="0" fontId="3" fillId="34" borderId="10" xfId="0" applyFont="1" applyFill="1" applyBorder="1" applyAlignment="1">
      <alignment/>
    </xf>
    <xf numFmtId="180" fontId="3" fillId="0" borderId="13" xfId="48" applyNumberFormat="1" applyFont="1" applyFill="1" applyBorder="1" applyAlignment="1">
      <alignment vertical="center"/>
      <protection/>
    </xf>
    <xf numFmtId="180" fontId="3" fillId="0" borderId="14" xfId="48" applyNumberFormat="1" applyFont="1" applyFill="1" applyBorder="1" applyAlignment="1">
      <alignment vertical="center"/>
      <protection/>
    </xf>
    <xf numFmtId="180" fontId="3" fillId="0" borderId="15" xfId="48" applyNumberFormat="1" applyFont="1" applyFill="1" applyBorder="1" applyAlignment="1">
      <alignment vertical="center"/>
      <protection/>
    </xf>
    <xf numFmtId="182" fontId="4" fillId="33" borderId="13" xfId="0" applyNumberFormat="1" applyFont="1" applyFill="1" applyBorder="1" applyAlignment="1">
      <alignment horizontal="center" vertical="center" wrapText="1"/>
    </xf>
    <xf numFmtId="10" fontId="3" fillId="33" borderId="13" xfId="0" applyNumberFormat="1" applyFont="1" applyFill="1" applyBorder="1" applyAlignment="1">
      <alignment vertical="center"/>
    </xf>
    <xf numFmtId="0" fontId="4" fillId="0" borderId="10" xfId="48"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0" xfId="0" applyNumberFormat="1" applyFont="1" applyFill="1" applyBorder="1" applyAlignment="1">
      <alignment horizontal="center" vertical="center"/>
    </xf>
    <xf numFmtId="182" fontId="4" fillId="35" borderId="10"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xf>
    <xf numFmtId="0" fontId="6" fillId="32" borderId="16" xfId="0" applyFont="1" applyFill="1" applyBorder="1" applyAlignment="1">
      <alignment horizontal="justify" vertical="center" wrapText="1"/>
    </xf>
    <xf numFmtId="0" fontId="13" fillId="0" borderId="0" xfId="0" applyFont="1" applyBorder="1" applyAlignment="1">
      <alignment vertical="center"/>
    </xf>
    <xf numFmtId="0" fontId="14" fillId="0" borderId="10" xfId="0" applyFont="1" applyBorder="1" applyAlignment="1">
      <alignment horizontal="center" vertical="center"/>
    </xf>
    <xf numFmtId="0" fontId="15" fillId="0" borderId="10" xfId="0" applyFont="1" applyBorder="1" applyAlignment="1">
      <alignment vertical="center"/>
    </xf>
    <xf numFmtId="0" fontId="14"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horizontal="left" vertical="center"/>
    </xf>
    <xf numFmtId="9" fontId="13" fillId="0" borderId="10" xfId="0" applyNumberFormat="1" applyFont="1" applyFill="1" applyBorder="1" applyAlignment="1">
      <alignment horizontal="center" vertical="center"/>
    </xf>
    <xf numFmtId="182" fontId="13" fillId="36" borderId="10" xfId="0" applyNumberFormat="1" applyFont="1" applyFill="1" applyBorder="1" applyAlignment="1">
      <alignment vertical="center"/>
    </xf>
    <xf numFmtId="0" fontId="63" fillId="0" borderId="0" xfId="0" applyFont="1" applyFill="1" applyBorder="1" applyAlignment="1">
      <alignment vertical="center"/>
    </xf>
    <xf numFmtId="0" fontId="19" fillId="0" borderId="0" xfId="48" applyFont="1" applyFill="1" applyBorder="1" applyAlignment="1">
      <alignment vertical="center" wrapText="1"/>
      <protection/>
    </xf>
    <xf numFmtId="0" fontId="64" fillId="0" borderId="0" xfId="48" applyFont="1" applyFill="1" applyBorder="1" applyAlignment="1">
      <alignment vertical="center" wrapText="1"/>
      <protection/>
    </xf>
    <xf numFmtId="0" fontId="64" fillId="0" borderId="0" xfId="48" applyFont="1" applyFill="1" applyBorder="1" applyAlignment="1">
      <alignment horizontal="left" vertical="center" wrapText="1"/>
      <protection/>
    </xf>
    <xf numFmtId="0" fontId="65" fillId="0" borderId="0" xfId="48" applyFont="1" applyFill="1" applyBorder="1" applyAlignment="1">
      <alignment vertical="center" wrapText="1"/>
      <protection/>
    </xf>
    <xf numFmtId="0" fontId="21" fillId="0" borderId="10" xfId="0" applyFont="1" applyBorder="1" applyAlignment="1">
      <alignment horizontal="center" vertical="center"/>
    </xf>
    <xf numFmtId="0" fontId="5" fillId="0" borderId="10" xfId="0" applyFont="1" applyBorder="1" applyAlignment="1">
      <alignment vertical="center"/>
    </xf>
    <xf numFmtId="0" fontId="21" fillId="0" borderId="10" xfId="0" applyFont="1" applyFill="1" applyBorder="1" applyAlignment="1">
      <alignment horizontal="center" vertical="center" wrapText="1"/>
    </xf>
    <xf numFmtId="0" fontId="66" fillId="0" borderId="0" xfId="0" applyFont="1" applyFill="1" applyBorder="1" applyAlignment="1">
      <alignment vertical="center"/>
    </xf>
    <xf numFmtId="0" fontId="16" fillId="0" borderId="0" xfId="48" applyFont="1" applyFill="1" applyBorder="1" applyAlignment="1">
      <alignment vertical="center" wrapText="1"/>
      <protection/>
    </xf>
    <xf numFmtId="182" fontId="3" fillId="33" borderId="10"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0" fillId="0" borderId="0" xfId="0" applyFill="1" applyAlignment="1">
      <alignment/>
    </xf>
    <xf numFmtId="0" fontId="13" fillId="0" borderId="10" xfId="0" applyFont="1" applyFill="1" applyBorder="1" applyAlignment="1">
      <alignment horizontal="left" vertical="center" wrapText="1"/>
    </xf>
    <xf numFmtId="0" fontId="19" fillId="0" borderId="0" xfId="48" applyFont="1" applyFill="1" applyBorder="1" applyAlignment="1">
      <alignment horizontal="left" vertical="center" wrapText="1"/>
      <protection/>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2" fillId="0" borderId="10" xfId="0" applyFont="1" applyFill="1" applyBorder="1" applyAlignment="1">
      <alignment horizontal="left" vertical="center"/>
    </xf>
    <xf numFmtId="9" fontId="22" fillId="0" borderId="10" xfId="0" applyNumberFormat="1" applyFont="1" applyFill="1" applyBorder="1" applyAlignment="1">
      <alignment horizontal="center" vertical="center"/>
    </xf>
    <xf numFmtId="182" fontId="22" fillId="0" borderId="10" xfId="0" applyNumberFormat="1" applyFont="1" applyFill="1" applyBorder="1" applyAlignment="1">
      <alignment vertical="center"/>
    </xf>
    <xf numFmtId="16" fontId="23"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9" fontId="20" fillId="0" borderId="10" xfId="48" applyNumberFormat="1" applyFont="1" applyFill="1" applyBorder="1" applyAlignment="1">
      <alignment horizontal="center" vertical="center"/>
      <protection/>
    </xf>
    <xf numFmtId="0" fontId="13" fillId="0" borderId="0" xfId="0" applyFont="1" applyFill="1" applyBorder="1" applyAlignment="1">
      <alignment vertical="center"/>
    </xf>
    <xf numFmtId="0" fontId="12" fillId="0" borderId="0" xfId="0" applyFont="1" applyFill="1" applyBorder="1" applyAlignment="1">
      <alignment vertical="center" wrapText="1"/>
    </xf>
    <xf numFmtId="0" fontId="0" fillId="0" borderId="0" xfId="0" applyBorder="1" applyAlignment="1">
      <alignment/>
    </xf>
    <xf numFmtId="0" fontId="2" fillId="0" borderId="0" xfId="0" applyFont="1" applyFill="1" applyBorder="1" applyAlignment="1">
      <alignment/>
    </xf>
    <xf numFmtId="0" fontId="67" fillId="0" borderId="0" xfId="0" applyFont="1" applyFill="1" applyBorder="1" applyAlignment="1">
      <alignment vertical="center" wrapText="1"/>
    </xf>
    <xf numFmtId="0" fontId="0" fillId="0" borderId="0" xfId="0" applyFill="1" applyBorder="1" applyAlignment="1">
      <alignment/>
    </xf>
    <xf numFmtId="0" fontId="63" fillId="0" borderId="0" xfId="0" applyFont="1" applyFill="1" applyBorder="1" applyAlignment="1">
      <alignment vertical="center" wrapText="1"/>
    </xf>
    <xf numFmtId="0" fontId="20" fillId="0" borderId="0" xfId="48" applyFont="1" applyFill="1" applyBorder="1" applyAlignment="1">
      <alignment vertical="center" wrapText="1"/>
      <protection/>
    </xf>
    <xf numFmtId="0" fontId="20" fillId="0" borderId="0" xfId="0" applyFont="1" applyFill="1" applyBorder="1" applyAlignment="1">
      <alignment vertical="center" wrapText="1"/>
    </xf>
    <xf numFmtId="0" fontId="63" fillId="0" borderId="0" xfId="0" applyFont="1" applyFill="1" applyBorder="1" applyAlignment="1">
      <alignment wrapText="1"/>
    </xf>
    <xf numFmtId="0" fontId="12" fillId="0" borderId="0" xfId="48" applyFont="1" applyFill="1" applyBorder="1" applyAlignment="1">
      <alignment vertical="center" wrapText="1"/>
      <protection/>
    </xf>
    <xf numFmtId="0" fontId="26" fillId="0" borderId="0" xfId="0" applyFont="1" applyFill="1" applyBorder="1" applyAlignment="1">
      <alignment wrapText="1"/>
    </xf>
    <xf numFmtId="9" fontId="26" fillId="0" borderId="0" xfId="0" applyNumberFormat="1" applyFont="1" applyFill="1" applyBorder="1" applyAlignment="1">
      <alignment/>
    </xf>
    <xf numFmtId="0" fontId="4" fillId="0" borderId="10" xfId="48" applyFont="1" applyFill="1" applyBorder="1" applyAlignment="1">
      <alignment vertical="center"/>
      <protection/>
    </xf>
    <xf numFmtId="0" fontId="26" fillId="0" borderId="10" xfId="48" applyFont="1" applyFill="1" applyBorder="1" applyAlignment="1">
      <alignment vertical="center"/>
      <protection/>
    </xf>
    <xf numFmtId="0" fontId="26" fillId="0" borderId="10" xfId="0" applyFont="1" applyFill="1" applyBorder="1" applyAlignment="1">
      <alignment wrapText="1"/>
    </xf>
    <xf numFmtId="9" fontId="26" fillId="0" borderId="10" xfId="0" applyNumberFormat="1" applyFont="1" applyFill="1" applyBorder="1" applyAlignment="1">
      <alignment/>
    </xf>
    <xf numFmtId="0" fontId="4" fillId="37"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vertical="center" wrapText="1"/>
    </xf>
    <xf numFmtId="180" fontId="9" fillId="34" borderId="13" xfId="48" applyNumberFormat="1" applyFont="1" applyFill="1" applyBorder="1" applyAlignment="1">
      <alignment horizontal="left" vertical="center" wrapText="1"/>
      <protection/>
    </xf>
    <xf numFmtId="180" fontId="9" fillId="34" borderId="14" xfId="48" applyNumberFormat="1" applyFont="1" applyFill="1" applyBorder="1" applyAlignment="1">
      <alignment horizontal="left" vertical="center" wrapText="1"/>
      <protection/>
    </xf>
    <xf numFmtId="180" fontId="9" fillId="34" borderId="15" xfId="48" applyNumberFormat="1" applyFont="1" applyFill="1" applyBorder="1" applyAlignment="1">
      <alignment horizontal="left" vertical="center" wrapText="1"/>
      <protection/>
    </xf>
    <xf numFmtId="0" fontId="4" fillId="0" borderId="17" xfId="0" applyFont="1" applyFill="1" applyBorder="1" applyAlignment="1">
      <alignment vertical="center"/>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2" borderId="10" xfId="0" applyFont="1" applyFill="1" applyBorder="1" applyAlignment="1">
      <alignment horizontal="left" vertical="center"/>
    </xf>
    <xf numFmtId="0" fontId="4" fillId="33" borderId="10" xfId="0" applyFont="1" applyFill="1" applyBorder="1" applyAlignment="1">
      <alignment horizontal="left" vertical="center"/>
    </xf>
    <xf numFmtId="0" fontId="11" fillId="38" borderId="10" xfId="0" applyFont="1" applyFill="1" applyBorder="1" applyAlignment="1">
      <alignment horizontal="center" vertical="center" textRotation="180" wrapText="1"/>
    </xf>
    <xf numFmtId="0" fontId="10" fillId="38" borderId="10" xfId="0" applyFont="1" applyFill="1" applyBorder="1" applyAlignment="1">
      <alignment horizontal="center" vertical="center" textRotation="180" wrapText="1"/>
    </xf>
    <xf numFmtId="10" fontId="3" fillId="33" borderId="10"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xf>
    <xf numFmtId="181" fontId="3" fillId="33" borderId="13" xfId="48" applyNumberFormat="1" applyFont="1" applyFill="1" applyBorder="1" applyAlignment="1">
      <alignment horizontal="center" vertical="center" wrapText="1"/>
      <protection/>
    </xf>
    <xf numFmtId="181" fontId="3" fillId="33" borderId="14" xfId="48" applyNumberFormat="1" applyFont="1" applyFill="1" applyBorder="1" applyAlignment="1">
      <alignment horizontal="center" vertical="center" wrapText="1"/>
      <protection/>
    </xf>
    <xf numFmtId="181" fontId="3" fillId="33" borderId="15" xfId="48" applyNumberFormat="1" applyFont="1" applyFill="1" applyBorder="1" applyAlignment="1">
      <alignment horizontal="center" vertical="center" wrapText="1"/>
      <protection/>
    </xf>
    <xf numFmtId="182" fontId="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xf>
    <xf numFmtId="181"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180" fontId="3" fillId="0" borderId="10" xfId="48" applyNumberFormat="1" applyFont="1" applyFill="1" applyBorder="1" applyAlignment="1">
      <alignment horizontal="left" vertical="center"/>
      <protection/>
    </xf>
    <xf numFmtId="0" fontId="9" fillId="34" borderId="13" xfId="47" applyFont="1" applyFill="1" applyBorder="1" applyAlignment="1">
      <alignment horizontal="left" vertical="center" wrapText="1"/>
      <protection/>
    </xf>
    <xf numFmtId="0" fontId="9" fillId="34" borderId="14" xfId="47" applyFont="1" applyFill="1" applyBorder="1" applyAlignment="1">
      <alignment horizontal="left" vertical="center" wrapText="1"/>
      <protection/>
    </xf>
    <xf numFmtId="0" fontId="9" fillId="34" borderId="15" xfId="47" applyFont="1" applyFill="1" applyBorder="1" applyAlignment="1">
      <alignment horizontal="left" vertical="center" wrapText="1"/>
      <protection/>
    </xf>
    <xf numFmtId="0" fontId="8" fillId="34" borderId="13" xfId="0" applyFont="1" applyFill="1" applyBorder="1" applyAlignment="1">
      <alignment horizontal="left" wrapText="1"/>
    </xf>
    <xf numFmtId="0" fontId="8" fillId="34" borderId="14" xfId="0" applyFont="1" applyFill="1" applyBorder="1" applyAlignment="1">
      <alignment horizontal="left" wrapText="1"/>
    </xf>
    <xf numFmtId="0" fontId="8" fillId="34" borderId="15" xfId="0" applyFont="1" applyFill="1" applyBorder="1" applyAlignment="1">
      <alignment horizontal="left" wrapText="1"/>
    </xf>
    <xf numFmtId="180" fontId="3" fillId="0" borderId="10" xfId="48" applyNumberFormat="1" applyFont="1" applyFill="1" applyBorder="1" applyAlignment="1">
      <alignment horizontal="left" vertical="center" wrapText="1"/>
      <protection/>
    </xf>
    <xf numFmtId="180" fontId="3" fillId="32" borderId="10" xfId="48" applyNumberFormat="1" applyFont="1" applyFill="1" applyBorder="1" applyAlignment="1">
      <alignment horizontal="left" vertical="center" wrapText="1"/>
      <protection/>
    </xf>
    <xf numFmtId="0" fontId="43" fillId="34" borderId="10" xfId="0" applyFont="1" applyFill="1" applyBorder="1" applyAlignment="1">
      <alignment horizontal="left" wrapText="1"/>
    </xf>
    <xf numFmtId="0" fontId="43" fillId="34" borderId="10" xfId="0" applyFont="1" applyFill="1" applyBorder="1" applyAlignment="1">
      <alignment horizontal="left" vertical="top" wrapText="1"/>
    </xf>
    <xf numFmtId="0" fontId="4" fillId="0" borderId="10" xfId="48" applyFont="1" applyFill="1" applyBorder="1" applyAlignment="1">
      <alignment horizontal="center" vertical="center" wrapText="1"/>
      <protection/>
    </xf>
    <xf numFmtId="10" fontId="3" fillId="0" borderId="10" xfId="48" applyNumberFormat="1" applyFont="1" applyFill="1" applyBorder="1" applyAlignment="1">
      <alignment horizontal="center" vertical="center" wrapText="1"/>
      <protection/>
    </xf>
    <xf numFmtId="10" fontId="3" fillId="0" borderId="10" xfId="48" applyNumberFormat="1" applyFont="1" applyFill="1" applyBorder="1" applyAlignment="1">
      <alignment horizontal="center" vertical="center"/>
      <protection/>
    </xf>
    <xf numFmtId="182" fontId="4" fillId="0" borderId="10" xfId="48" applyNumberFormat="1" applyFont="1" applyFill="1" applyBorder="1" applyAlignment="1">
      <alignment horizontal="center" vertical="center" wrapText="1"/>
      <protection/>
    </xf>
    <xf numFmtId="0" fontId="63" fillId="0" borderId="10" xfId="0" applyFont="1" applyFill="1" applyBorder="1" applyAlignment="1">
      <alignment horizontal="left" vertical="center" wrapText="1"/>
    </xf>
    <xf numFmtId="0" fontId="12" fillId="0" borderId="10" xfId="48" applyFont="1" applyFill="1" applyBorder="1" applyAlignment="1">
      <alignment horizontal="center" vertical="center" wrapText="1"/>
      <protection/>
    </xf>
    <xf numFmtId="0" fontId="26" fillId="0" borderId="13" xfId="48" applyFont="1" applyFill="1" applyBorder="1" applyAlignment="1">
      <alignment horizontal="center" vertical="center" wrapText="1"/>
      <protection/>
    </xf>
    <xf numFmtId="0" fontId="26" fillId="0" borderId="15" xfId="48" applyFont="1" applyFill="1" applyBorder="1" applyAlignment="1">
      <alignment horizontal="center" vertical="center" wrapText="1"/>
      <protection/>
    </xf>
    <xf numFmtId="0" fontId="64" fillId="0" borderId="1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12" fillId="37"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9" fillId="0" borderId="10" xfId="48" applyFont="1" applyFill="1" applyBorder="1" applyAlignment="1">
      <alignment horizontal="left" vertical="center" wrapText="1"/>
      <protection/>
    </xf>
    <xf numFmtId="0" fontId="64" fillId="0" borderId="13" xfId="48" applyFont="1" applyFill="1" applyBorder="1" applyAlignment="1">
      <alignment horizontal="center" vertical="center" wrapText="1"/>
      <protection/>
    </xf>
    <xf numFmtId="0" fontId="64" fillId="0" borderId="14" xfId="48" applyFont="1" applyFill="1" applyBorder="1" applyAlignment="1">
      <alignment horizontal="center" vertical="center" wrapText="1"/>
      <protection/>
    </xf>
    <xf numFmtId="0" fontId="64" fillId="0" borderId="15" xfId="48" applyFont="1" applyFill="1" applyBorder="1" applyAlignment="1">
      <alignment horizontal="center" vertical="center" wrapText="1"/>
      <protection/>
    </xf>
    <xf numFmtId="0" fontId="67" fillId="0" borderId="10" xfId="0"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MESAM RTV TARIFE YONETMELIK 21 06 04"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9"/>
  <sheetViews>
    <sheetView zoomScale="70" zoomScaleNormal="70" zoomScalePageLayoutView="0" workbookViewId="0" topLeftCell="A1">
      <selection activeCell="D4" sqref="D4"/>
    </sheetView>
  </sheetViews>
  <sheetFormatPr defaultColWidth="9.00390625" defaultRowHeight="12.75"/>
  <cols>
    <col min="1" max="1" width="54.75390625" style="2" customWidth="1"/>
    <col min="2" max="2" width="18.375" style="28" customWidth="1"/>
    <col min="3" max="3" width="19.25390625" style="2" customWidth="1"/>
    <col min="4" max="4" width="19.00390625" style="2" customWidth="1"/>
    <col min="5" max="5" width="16.00390625" style="2" customWidth="1"/>
    <col min="6" max="6" width="13.25390625" style="2" customWidth="1"/>
    <col min="7" max="9" width="9.125" style="2" customWidth="1"/>
    <col min="10" max="10" width="12.75390625" style="2" customWidth="1"/>
    <col min="11" max="11" width="9.625" style="2" customWidth="1"/>
    <col min="12" max="12" width="13.125" style="2" customWidth="1"/>
    <col min="13" max="13" width="10.625" style="2" bestFit="1" customWidth="1"/>
    <col min="14" max="16384" width="9.125" style="2" customWidth="1"/>
  </cols>
  <sheetData>
    <row r="1" spans="1:6" s="10" customFormat="1" ht="27.75" customHeight="1">
      <c r="A1" s="143" t="s">
        <v>154</v>
      </c>
      <c r="B1" s="143"/>
      <c r="C1" s="143"/>
      <c r="D1" s="143"/>
      <c r="E1" s="143"/>
      <c r="F1" s="143"/>
    </row>
    <row r="2" spans="1:6" s="25" customFormat="1" ht="40.5" customHeight="1">
      <c r="A2" s="144" t="s">
        <v>58</v>
      </c>
      <c r="B2" s="144"/>
      <c r="C2" s="144"/>
      <c r="D2" s="144"/>
      <c r="E2" s="144"/>
      <c r="F2" s="144"/>
    </row>
    <row r="3" spans="1:13" s="26" customFormat="1" ht="24" customHeight="1">
      <c r="A3" s="11" t="s">
        <v>29</v>
      </c>
      <c r="B3" s="3" t="s">
        <v>64</v>
      </c>
      <c r="C3" s="12" t="s">
        <v>120</v>
      </c>
      <c r="D3" s="13" t="s">
        <v>140</v>
      </c>
      <c r="E3" s="13" t="s">
        <v>153</v>
      </c>
      <c r="F3" s="83" t="s">
        <v>121</v>
      </c>
      <c r="G3" s="80" t="s">
        <v>64</v>
      </c>
      <c r="H3" s="81" t="s">
        <v>120</v>
      </c>
      <c r="I3" s="82" t="s">
        <v>140</v>
      </c>
      <c r="J3" s="82" t="s">
        <v>153</v>
      </c>
      <c r="K3" s="82" t="s">
        <v>184</v>
      </c>
      <c r="L3" s="82" t="s">
        <v>185</v>
      </c>
      <c r="M3" s="82" t="s">
        <v>121</v>
      </c>
    </row>
    <row r="4" spans="1:13" s="10" customFormat="1" ht="20.25" customHeight="1">
      <c r="A4" s="14" t="s">
        <v>59</v>
      </c>
      <c r="B4" s="23">
        <v>112</v>
      </c>
      <c r="C4" s="23">
        <v>112</v>
      </c>
      <c r="D4" s="6">
        <v>72.798</v>
      </c>
      <c r="E4" s="6">
        <v>49.220000000000006</v>
      </c>
      <c r="F4" s="84">
        <f>+B4+C4+D4+E4</f>
        <v>346.01800000000003</v>
      </c>
      <c r="G4" s="34">
        <f>B4/F4</f>
        <v>0.3236825829870122</v>
      </c>
      <c r="H4" s="34">
        <f>C4/F4</f>
        <v>0.3236825829870122</v>
      </c>
      <c r="I4" s="34">
        <f>D4/F4</f>
        <v>0.21038789889543316</v>
      </c>
      <c r="J4" s="34">
        <f>E4/F4</f>
        <v>0.14224693513054235</v>
      </c>
      <c r="K4" s="34">
        <f>G4+H4</f>
        <v>0.6473651659740244</v>
      </c>
      <c r="L4" s="34">
        <f>I4+J4</f>
        <v>0.3526348340259755</v>
      </c>
      <c r="M4" s="34">
        <f>G4+H4+I4+J4</f>
        <v>0.9999999999999999</v>
      </c>
    </row>
    <row r="5" spans="1:13" s="10" customFormat="1" ht="20.25" customHeight="1">
      <c r="A5" s="14" t="s">
        <v>60</v>
      </c>
      <c r="B5" s="23">
        <v>78.5</v>
      </c>
      <c r="C5" s="23">
        <v>78.5</v>
      </c>
      <c r="D5" s="6">
        <v>51.2895</v>
      </c>
      <c r="E5" s="6">
        <v>34.24</v>
      </c>
      <c r="F5" s="84">
        <f>+B5+C5+D5+E5</f>
        <v>242.5295</v>
      </c>
      <c r="G5" s="34">
        <f>B5/F5</f>
        <v>0.323671965678402</v>
      </c>
      <c r="H5" s="34">
        <f>C5/F5</f>
        <v>0.323671965678402</v>
      </c>
      <c r="I5" s="34">
        <f>D5/F5</f>
        <v>0.21147736667085856</v>
      </c>
      <c r="J5" s="34">
        <f>E5/F5</f>
        <v>0.1411787019723374</v>
      </c>
      <c r="K5" s="34">
        <f>G5+H5</f>
        <v>0.647343931356804</v>
      </c>
      <c r="L5" s="34">
        <f>I5+J5</f>
        <v>0.352656068643196</v>
      </c>
      <c r="M5" s="34">
        <f>G5+H5+I5+J5</f>
        <v>1</v>
      </c>
    </row>
    <row r="6" spans="1:13" s="10" customFormat="1" ht="20.25" customHeight="1">
      <c r="A6" s="4" t="s">
        <v>61</v>
      </c>
      <c r="B6" s="23">
        <v>55.5</v>
      </c>
      <c r="C6" s="23">
        <v>55.5</v>
      </c>
      <c r="D6" s="6">
        <v>35.8475</v>
      </c>
      <c r="E6" s="6">
        <v>24.610000000000003</v>
      </c>
      <c r="F6" s="84">
        <f>+B6+C6+D6+E6</f>
        <v>171.4575</v>
      </c>
      <c r="G6" s="34">
        <f>B6/F6</f>
        <v>0.3236953764052316</v>
      </c>
      <c r="H6" s="34">
        <f>C6/F6</f>
        <v>0.3236953764052316</v>
      </c>
      <c r="I6" s="34">
        <f>D6/F6</f>
        <v>0.2090751352375953</v>
      </c>
      <c r="J6" s="34">
        <f>E6/F6</f>
        <v>0.14353411195194146</v>
      </c>
      <c r="K6" s="34">
        <f>G6+H6</f>
        <v>0.6473907528104632</v>
      </c>
      <c r="L6" s="34">
        <f>I6+J6</f>
        <v>0.3526092471895368</v>
      </c>
      <c r="M6" s="34">
        <f>G6+H6+I6+J6</f>
        <v>0.9999999999999999</v>
      </c>
    </row>
    <row r="7" spans="1:13" s="10" customFormat="1" ht="20.25" customHeight="1">
      <c r="A7" s="4" t="s">
        <v>62</v>
      </c>
      <c r="B7" s="23">
        <v>39</v>
      </c>
      <c r="C7" s="23">
        <v>39</v>
      </c>
      <c r="D7" s="6">
        <v>25.369</v>
      </c>
      <c r="E7" s="6">
        <v>17.12</v>
      </c>
      <c r="F7" s="84">
        <f>+B7+C7+D7+E7</f>
        <v>120.489</v>
      </c>
      <c r="G7" s="34">
        <f>B7/F7</f>
        <v>0.32368099992530436</v>
      </c>
      <c r="H7" s="34">
        <f>C7/F7</f>
        <v>0.32368099992530436</v>
      </c>
      <c r="I7" s="34">
        <f>D7/F7</f>
        <v>0.2105503406950012</v>
      </c>
      <c r="J7" s="34">
        <f>E7/F7</f>
        <v>0.14208765945439003</v>
      </c>
      <c r="K7" s="34">
        <f>G7+H7</f>
        <v>0.6473619998506087</v>
      </c>
      <c r="L7" s="34">
        <f>I7+J7</f>
        <v>0.35263800014939123</v>
      </c>
      <c r="M7" s="34">
        <f>G7+H7+I7+J7</f>
        <v>1</v>
      </c>
    </row>
    <row r="8" spans="1:13" s="10" customFormat="1" ht="20.25" customHeight="1">
      <c r="A8" s="4" t="s">
        <v>63</v>
      </c>
      <c r="B8" s="23">
        <v>27</v>
      </c>
      <c r="C8" s="23">
        <v>27</v>
      </c>
      <c r="D8" s="6">
        <v>17.648</v>
      </c>
      <c r="E8" s="6">
        <v>11.770000000000001</v>
      </c>
      <c r="F8" s="84">
        <f>+B8+C8+D8+E8</f>
        <v>83.41799999999999</v>
      </c>
      <c r="G8" s="34">
        <f>B8/F8</f>
        <v>0.3236711501114868</v>
      </c>
      <c r="H8" s="34">
        <f>C8/F8</f>
        <v>0.3236711501114868</v>
      </c>
      <c r="I8" s="34">
        <f>D8/F8</f>
        <v>0.21156105396916733</v>
      </c>
      <c r="J8" s="34">
        <f>E8/F8</f>
        <v>0.14109664580785924</v>
      </c>
      <c r="K8" s="34">
        <f>G8+H8</f>
        <v>0.6473423002229736</v>
      </c>
      <c r="L8" s="34">
        <f>I8+J8</f>
        <v>0.35265769977702655</v>
      </c>
      <c r="M8" s="34">
        <f>G8+H8+I8+J8</f>
        <v>1.0000000000000002</v>
      </c>
    </row>
    <row r="9" spans="1:6" s="10" customFormat="1" ht="12.75">
      <c r="A9" s="145" t="s">
        <v>155</v>
      </c>
      <c r="B9" s="145"/>
      <c r="C9" s="145"/>
      <c r="D9" s="145"/>
      <c r="E9" s="145"/>
      <c r="F9" s="145"/>
    </row>
    <row r="10" spans="1:6" s="10" customFormat="1" ht="28.5" customHeight="1">
      <c r="A10" s="145" t="s">
        <v>156</v>
      </c>
      <c r="B10" s="145"/>
      <c r="C10" s="145"/>
      <c r="D10" s="145"/>
      <c r="E10" s="145"/>
      <c r="F10" s="145"/>
    </row>
    <row r="11" spans="1:6" s="10" customFormat="1" ht="12.75">
      <c r="A11" s="145" t="s">
        <v>157</v>
      </c>
      <c r="B11" s="145"/>
      <c r="C11" s="145"/>
      <c r="D11" s="145"/>
      <c r="E11" s="145"/>
      <c r="F11" s="145"/>
    </row>
    <row r="12" spans="1:6" s="27" customFormat="1" ht="21" customHeight="1">
      <c r="A12" s="145" t="s">
        <v>158</v>
      </c>
      <c r="B12" s="145"/>
      <c r="C12" s="145"/>
      <c r="D12" s="145"/>
      <c r="E12" s="145"/>
      <c r="F12" s="145"/>
    </row>
    <row r="13" spans="1:7" ht="12.75">
      <c r="A13" s="146" t="s">
        <v>159</v>
      </c>
      <c r="B13" s="146"/>
      <c r="C13" s="146"/>
      <c r="D13" s="146"/>
      <c r="E13" s="146"/>
      <c r="F13" s="146"/>
      <c r="G13" s="36" t="s">
        <v>186</v>
      </c>
    </row>
    <row r="14" spans="1:7" ht="12.75">
      <c r="A14" s="146" t="s">
        <v>160</v>
      </c>
      <c r="B14" s="146"/>
      <c r="C14" s="146"/>
      <c r="D14" s="146"/>
      <c r="E14" s="146"/>
      <c r="F14" s="146"/>
      <c r="G14" s="36" t="s">
        <v>186</v>
      </c>
    </row>
    <row r="15" spans="1:7" ht="12.75">
      <c r="A15" s="147" t="s">
        <v>161</v>
      </c>
      <c r="B15" s="147"/>
      <c r="C15" s="147"/>
      <c r="D15" s="147"/>
      <c r="E15" s="147"/>
      <c r="F15" s="147"/>
      <c r="G15" s="85" t="s">
        <v>186</v>
      </c>
    </row>
    <row r="16" spans="1:13" s="10" customFormat="1" ht="32.25" customHeight="1">
      <c r="A16" s="1" t="s">
        <v>30</v>
      </c>
      <c r="B16" s="3" t="s">
        <v>64</v>
      </c>
      <c r="C16" s="3" t="s">
        <v>120</v>
      </c>
      <c r="D16" s="13" t="s">
        <v>140</v>
      </c>
      <c r="E16" s="13" t="s">
        <v>153</v>
      </c>
      <c r="F16" s="83" t="s">
        <v>121</v>
      </c>
      <c r="G16" s="80" t="s">
        <v>64</v>
      </c>
      <c r="H16" s="81" t="s">
        <v>120</v>
      </c>
      <c r="I16" s="82" t="s">
        <v>140</v>
      </c>
      <c r="J16" s="82" t="s">
        <v>153</v>
      </c>
      <c r="K16" s="82" t="s">
        <v>184</v>
      </c>
      <c r="L16" s="82" t="s">
        <v>185</v>
      </c>
      <c r="M16" s="82" t="s">
        <v>121</v>
      </c>
    </row>
    <row r="17" spans="1:13" s="10" customFormat="1" ht="32.25" customHeight="1">
      <c r="A17" s="4" t="s">
        <v>141</v>
      </c>
      <c r="B17" s="23">
        <v>112</v>
      </c>
      <c r="C17" s="23">
        <v>112</v>
      </c>
      <c r="D17" s="6">
        <v>72.798</v>
      </c>
      <c r="E17" s="6">
        <v>49.220000000000006</v>
      </c>
      <c r="F17" s="84">
        <f>+B17+C17+D17+E17</f>
        <v>346.01800000000003</v>
      </c>
      <c r="G17" s="34">
        <f>B17/F17</f>
        <v>0.3236825829870122</v>
      </c>
      <c r="H17" s="34">
        <f>C17/F17</f>
        <v>0.3236825829870122</v>
      </c>
      <c r="I17" s="34">
        <f>D17/F17</f>
        <v>0.21038789889543316</v>
      </c>
      <c r="J17" s="34">
        <f>E17/F17</f>
        <v>0.14224693513054235</v>
      </c>
      <c r="K17" s="34">
        <f>G17+H17</f>
        <v>0.6473651659740244</v>
      </c>
      <c r="L17" s="34">
        <f>I17+J17</f>
        <v>0.3526348340259755</v>
      </c>
      <c r="M17" s="34">
        <f>G17+H17+I17+J17</f>
        <v>0.9999999999999999</v>
      </c>
    </row>
    <row r="18" spans="1:13" s="10" customFormat="1" ht="12.75">
      <c r="A18" s="4" t="s">
        <v>50</v>
      </c>
      <c r="B18" s="23">
        <v>112</v>
      </c>
      <c r="C18" s="23">
        <v>112</v>
      </c>
      <c r="D18" s="6">
        <v>51.2895</v>
      </c>
      <c r="E18" s="6">
        <v>34.24</v>
      </c>
      <c r="F18" s="84">
        <f>+B18+C18+D18+E18</f>
        <v>309.5295</v>
      </c>
      <c r="G18" s="34">
        <f>B18/F18</f>
        <v>0.36183950156608663</v>
      </c>
      <c r="H18" s="34">
        <f>C18/F18</f>
        <v>0.36183950156608663</v>
      </c>
      <c r="I18" s="34">
        <f>D18/F18</f>
        <v>0.16570149210333748</v>
      </c>
      <c r="J18" s="34">
        <f>E18/F18</f>
        <v>0.11061950476448934</v>
      </c>
      <c r="K18" s="34">
        <f>G18+H18</f>
        <v>0.7236790031321733</v>
      </c>
      <c r="L18" s="34">
        <f>I18+J18</f>
        <v>0.27632099686782685</v>
      </c>
      <c r="M18" s="34">
        <f>G18+H18+I18+J18</f>
        <v>1</v>
      </c>
    </row>
    <row r="19" spans="1:13" s="10" customFormat="1" ht="20.25" customHeight="1">
      <c r="A19" s="4" t="s">
        <v>51</v>
      </c>
      <c r="B19" s="23">
        <v>55.5</v>
      </c>
      <c r="C19" s="23">
        <v>55.5</v>
      </c>
      <c r="D19" s="6">
        <v>35.8475</v>
      </c>
      <c r="E19" s="6">
        <v>24.610000000000003</v>
      </c>
      <c r="F19" s="84">
        <f>+B19+C19+D19+E19</f>
        <v>171.4575</v>
      </c>
      <c r="G19" s="34">
        <f>B19/F19</f>
        <v>0.3236953764052316</v>
      </c>
      <c r="H19" s="34">
        <f>C19/F19</f>
        <v>0.3236953764052316</v>
      </c>
      <c r="I19" s="34">
        <f>D19/F19</f>
        <v>0.2090751352375953</v>
      </c>
      <c r="J19" s="34">
        <f>E19/F19</f>
        <v>0.14353411195194146</v>
      </c>
      <c r="K19" s="34">
        <f>G19+H19</f>
        <v>0.6473907528104632</v>
      </c>
      <c r="L19" s="34">
        <f>I19+J19</f>
        <v>0.3526092471895368</v>
      </c>
      <c r="M19" s="34">
        <f>G19+H19+I19+J19</f>
        <v>0.9999999999999999</v>
      </c>
    </row>
    <row r="20" spans="1:13" s="10" customFormat="1" ht="20.25" customHeight="1">
      <c r="A20" s="4" t="s">
        <v>52</v>
      </c>
      <c r="B20" s="23">
        <v>55.5</v>
      </c>
      <c r="C20" s="23">
        <v>55.5</v>
      </c>
      <c r="D20" s="6">
        <v>35.8475</v>
      </c>
      <c r="E20" s="6">
        <v>24.610000000000003</v>
      </c>
      <c r="F20" s="84">
        <f>+B20+C20+D20+E20</f>
        <v>171.4575</v>
      </c>
      <c r="G20" s="34">
        <f>B20/F20</f>
        <v>0.3236953764052316</v>
      </c>
      <c r="H20" s="34">
        <f>C20/F20</f>
        <v>0.3236953764052316</v>
      </c>
      <c r="I20" s="34">
        <f>D20/F20</f>
        <v>0.2090751352375953</v>
      </c>
      <c r="J20" s="34">
        <f>E20/F20</f>
        <v>0.14353411195194146</v>
      </c>
      <c r="K20" s="34">
        <f>G20+H20</f>
        <v>0.6473907528104632</v>
      </c>
      <c r="L20" s="34">
        <f>I20+J20</f>
        <v>0.3526092471895368</v>
      </c>
      <c r="M20" s="34">
        <f>G20+H20+I20+J20</f>
        <v>0.9999999999999999</v>
      </c>
    </row>
    <row r="21" spans="1:13" ht="25.5">
      <c r="A21" s="4" t="s">
        <v>53</v>
      </c>
      <c r="B21" s="23">
        <v>27</v>
      </c>
      <c r="C21" s="23">
        <v>27</v>
      </c>
      <c r="D21" s="6">
        <v>17.648</v>
      </c>
      <c r="E21" s="6">
        <v>11.770000000000001</v>
      </c>
      <c r="F21" s="84">
        <f>+B21+C21+D21+E21</f>
        <v>83.41799999999999</v>
      </c>
      <c r="G21" s="34">
        <f>B21/F21</f>
        <v>0.3236711501114868</v>
      </c>
      <c r="H21" s="34">
        <f>C21/F21</f>
        <v>0.3236711501114868</v>
      </c>
      <c r="I21" s="34">
        <f>D21/F21</f>
        <v>0.21156105396916733</v>
      </c>
      <c r="J21" s="34">
        <f>E21/F21</f>
        <v>0.14109664580785924</v>
      </c>
      <c r="K21" s="34">
        <f>G21+H21</f>
        <v>0.6473423002229736</v>
      </c>
      <c r="L21" s="34">
        <f>I21+J21</f>
        <v>0.35265769977702655</v>
      </c>
      <c r="M21" s="34">
        <f>G21+H21+I21+J21</f>
        <v>1.0000000000000002</v>
      </c>
    </row>
    <row r="22" spans="1:6" ht="21.75" customHeight="1">
      <c r="A22" s="145" t="s">
        <v>162</v>
      </c>
      <c r="B22" s="145"/>
      <c r="C22" s="145"/>
      <c r="D22" s="145"/>
      <c r="E22" s="145"/>
      <c r="F22" s="145"/>
    </row>
    <row r="23" spans="1:6" ht="33" customHeight="1">
      <c r="A23" s="145" t="s">
        <v>156</v>
      </c>
      <c r="B23" s="145"/>
      <c r="C23" s="145"/>
      <c r="D23" s="145"/>
      <c r="E23" s="145"/>
      <c r="F23" s="145"/>
    </row>
    <row r="24" spans="1:6" ht="31.5" customHeight="1">
      <c r="A24" s="145" t="s">
        <v>163</v>
      </c>
      <c r="B24" s="145"/>
      <c r="C24" s="145"/>
      <c r="D24" s="145"/>
      <c r="E24" s="145"/>
      <c r="F24" s="145"/>
    </row>
    <row r="25" spans="1:6" s="27" customFormat="1" ht="18.75" customHeight="1">
      <c r="A25" s="145" t="s">
        <v>158</v>
      </c>
      <c r="B25" s="145"/>
      <c r="C25" s="145"/>
      <c r="D25" s="145"/>
      <c r="E25" s="145"/>
      <c r="F25" s="145"/>
    </row>
    <row r="26" spans="1:7" ht="21.75" customHeight="1">
      <c r="A26" s="146" t="s">
        <v>159</v>
      </c>
      <c r="B26" s="146"/>
      <c r="C26" s="146"/>
      <c r="D26" s="146"/>
      <c r="E26" s="146"/>
      <c r="F26" s="146"/>
      <c r="G26" s="36" t="s">
        <v>186</v>
      </c>
    </row>
    <row r="27" spans="1:7" ht="17.25" customHeight="1">
      <c r="A27" s="146" t="s">
        <v>160</v>
      </c>
      <c r="B27" s="146"/>
      <c r="C27" s="146"/>
      <c r="D27" s="146"/>
      <c r="E27" s="146"/>
      <c r="F27" s="146"/>
      <c r="G27" s="36" t="s">
        <v>186</v>
      </c>
    </row>
    <row r="28" spans="1:7" ht="24.75" customHeight="1">
      <c r="A28" s="147" t="s">
        <v>161</v>
      </c>
      <c r="B28" s="147"/>
      <c r="C28" s="147"/>
      <c r="D28" s="147"/>
      <c r="E28" s="147"/>
      <c r="F28" s="147"/>
      <c r="G28" s="36" t="s">
        <v>186</v>
      </c>
    </row>
    <row r="29" spans="1:6" s="27" customFormat="1" ht="30" customHeight="1">
      <c r="A29" s="144" t="s">
        <v>104</v>
      </c>
      <c r="B29" s="144"/>
      <c r="C29" s="144"/>
      <c r="D29" s="144"/>
      <c r="E29" s="144"/>
      <c r="F29" s="144"/>
    </row>
    <row r="30" spans="1:13" ht="25.5">
      <c r="A30" s="15" t="s">
        <v>31</v>
      </c>
      <c r="B30" s="3" t="s">
        <v>64</v>
      </c>
      <c r="C30" s="3" t="s">
        <v>120</v>
      </c>
      <c r="D30" s="13" t="s">
        <v>140</v>
      </c>
      <c r="E30" s="13" t="s">
        <v>153</v>
      </c>
      <c r="F30" s="13" t="s">
        <v>121</v>
      </c>
      <c r="G30" s="80" t="s">
        <v>64</v>
      </c>
      <c r="H30" s="81" t="s">
        <v>120</v>
      </c>
      <c r="I30" s="82" t="s">
        <v>140</v>
      </c>
      <c r="J30" s="82" t="s">
        <v>153</v>
      </c>
      <c r="K30" s="82" t="s">
        <v>184</v>
      </c>
      <c r="L30" s="82" t="s">
        <v>185</v>
      </c>
      <c r="M30" s="82" t="s">
        <v>121</v>
      </c>
    </row>
    <row r="31" spans="1:13" ht="20.25" customHeight="1">
      <c r="A31" s="14" t="s">
        <v>65</v>
      </c>
      <c r="B31" s="23">
        <v>586.8</v>
      </c>
      <c r="C31" s="23">
        <v>586.8</v>
      </c>
      <c r="D31" s="6">
        <v>420.70626</v>
      </c>
      <c r="E31" s="6">
        <v>219.75660000000002</v>
      </c>
      <c r="F31" s="22">
        <f>+B31+C31+D31+E31</f>
        <v>1814.0628599999998</v>
      </c>
      <c r="G31" s="34">
        <f>B31/F31</f>
        <v>0.3234728040240017</v>
      </c>
      <c r="H31" s="34">
        <f>C31/F31</f>
        <v>0.3234728040240017</v>
      </c>
      <c r="I31" s="34">
        <f>D31/F31</f>
        <v>0.23191382684500803</v>
      </c>
      <c r="J31" s="34">
        <f>E31/F31</f>
        <v>0.12114056510698866</v>
      </c>
      <c r="K31" s="34">
        <f>G31+H31</f>
        <v>0.6469456080480034</v>
      </c>
      <c r="L31" s="34">
        <f>I31+J31</f>
        <v>0.35305439195199667</v>
      </c>
      <c r="M31" s="34">
        <f>G31+H31+I31+J31</f>
        <v>1</v>
      </c>
    </row>
    <row r="32" spans="1:13" ht="20.25" customHeight="1">
      <c r="A32" s="14" t="s">
        <v>93</v>
      </c>
      <c r="B32" s="23">
        <v>962.06</v>
      </c>
      <c r="C32" s="23">
        <v>962.06</v>
      </c>
      <c r="D32" s="6">
        <v>689.7500200000001</v>
      </c>
      <c r="E32" s="6">
        <v>360.29040000000003</v>
      </c>
      <c r="F32" s="22">
        <f>+B32+C32+D32+E32</f>
        <v>2974.1604199999997</v>
      </c>
      <c r="G32" s="34">
        <f>B32/F32</f>
        <v>0.32347280043488713</v>
      </c>
      <c r="H32" s="34">
        <f>C32/F32</f>
        <v>0.32347280043488713</v>
      </c>
      <c r="I32" s="34">
        <f>D32/F32</f>
        <v>0.2319141951327562</v>
      </c>
      <c r="J32" s="34">
        <f>E32/F32</f>
        <v>0.12114020399746966</v>
      </c>
      <c r="K32" s="34">
        <f>G32+H32</f>
        <v>0.6469456008697743</v>
      </c>
      <c r="L32" s="34">
        <f>I32+J32</f>
        <v>0.35305439913022585</v>
      </c>
      <c r="M32" s="34">
        <f>G32+H32+I32+J32</f>
        <v>1.0000000000000002</v>
      </c>
    </row>
    <row r="33" spans="1:13" ht="20.25" customHeight="1">
      <c r="A33" s="14" t="s">
        <v>164</v>
      </c>
      <c r="B33" s="23">
        <v>10.25</v>
      </c>
      <c r="C33" s="23">
        <v>10.25</v>
      </c>
      <c r="D33" s="6">
        <v>7.34598</v>
      </c>
      <c r="E33" s="6">
        <v>3.8413</v>
      </c>
      <c r="F33" s="22">
        <f>+B33+C33+D33+E33</f>
        <v>31.68728</v>
      </c>
      <c r="G33" s="34">
        <f>B33/F33</f>
        <v>0.3234736462075634</v>
      </c>
      <c r="H33" s="34">
        <f>C33/F33</f>
        <v>0.3234736462075634</v>
      </c>
      <c r="I33" s="34">
        <f>D33/F33</f>
        <v>0.2318274083480816</v>
      </c>
      <c r="J33" s="34">
        <f>E33/F33</f>
        <v>0.12122529923679154</v>
      </c>
      <c r="K33" s="34">
        <f>G33+H33</f>
        <v>0.6469472924151268</v>
      </c>
      <c r="L33" s="34">
        <f>I33+J33</f>
        <v>0.35305270758487317</v>
      </c>
      <c r="M33" s="34">
        <f>G33+H33+I33+J33</f>
        <v>1</v>
      </c>
    </row>
    <row r="34" spans="1:13" s="27" customFormat="1" ht="27" customHeight="1">
      <c r="A34" s="16" t="s">
        <v>4</v>
      </c>
      <c r="B34" s="3" t="s">
        <v>64</v>
      </c>
      <c r="C34" s="3" t="s">
        <v>120</v>
      </c>
      <c r="D34" s="13" t="s">
        <v>140</v>
      </c>
      <c r="E34" s="13" t="s">
        <v>153</v>
      </c>
      <c r="F34" s="13" t="s">
        <v>121</v>
      </c>
      <c r="G34" s="80" t="s">
        <v>64</v>
      </c>
      <c r="H34" s="81" t="s">
        <v>120</v>
      </c>
      <c r="I34" s="82" t="s">
        <v>140</v>
      </c>
      <c r="J34" s="82" t="s">
        <v>153</v>
      </c>
      <c r="K34" s="82" t="s">
        <v>184</v>
      </c>
      <c r="L34" s="82" t="s">
        <v>185</v>
      </c>
      <c r="M34" s="82" t="s">
        <v>121</v>
      </c>
    </row>
    <row r="35" spans="1:13" s="27" customFormat="1" ht="20.25" customHeight="1">
      <c r="A35" s="14" t="s">
        <v>65</v>
      </c>
      <c r="B35" s="23">
        <v>784.69</v>
      </c>
      <c r="C35" s="23">
        <v>784.69</v>
      </c>
      <c r="D35" s="6">
        <v>562.58515</v>
      </c>
      <c r="E35" s="6">
        <v>293.8648</v>
      </c>
      <c r="F35" s="22">
        <f aca="true" t="shared" si="0" ref="F35:F40">+B35+C35+D35+E35</f>
        <v>2425.82995</v>
      </c>
      <c r="G35" s="34">
        <f aca="true" t="shared" si="1" ref="G35:G40">B35/F35</f>
        <v>0.32347279742341384</v>
      </c>
      <c r="H35" s="34">
        <f aca="true" t="shared" si="2" ref="H35:H40">C35/F35</f>
        <v>0.32347279742341384</v>
      </c>
      <c r="I35" s="34">
        <f aca="true" t="shared" si="3" ref="I35:I40">D35/F35</f>
        <v>0.23191450414733317</v>
      </c>
      <c r="J35" s="34">
        <f aca="true" t="shared" si="4" ref="J35:J40">E35/F35</f>
        <v>0.12113990100583927</v>
      </c>
      <c r="K35" s="34">
        <f aca="true" t="shared" si="5" ref="K35:K40">G35+H35</f>
        <v>0.6469455948468277</v>
      </c>
      <c r="L35" s="34">
        <f aca="true" t="shared" si="6" ref="L35:L40">I35+J35</f>
        <v>0.35305440515317243</v>
      </c>
      <c r="M35" s="34">
        <f aca="true" t="shared" si="7" ref="M35:M40">G35+H35+I35+J35</f>
        <v>1</v>
      </c>
    </row>
    <row r="36" spans="1:13" ht="20.25" customHeight="1">
      <c r="A36" s="14" t="s">
        <v>93</v>
      </c>
      <c r="B36" s="23">
        <v>1115.59</v>
      </c>
      <c r="C36" s="23">
        <v>1115.59</v>
      </c>
      <c r="D36" s="6">
        <v>799.81839</v>
      </c>
      <c r="E36" s="6">
        <v>417.7922</v>
      </c>
      <c r="F36" s="22">
        <f t="shared" si="0"/>
        <v>3448.7905899999996</v>
      </c>
      <c r="G36" s="34">
        <f t="shared" si="1"/>
        <v>0.3234728148571062</v>
      </c>
      <c r="H36" s="34">
        <f t="shared" si="2"/>
        <v>0.3234728148571062</v>
      </c>
      <c r="I36" s="34">
        <f t="shared" si="3"/>
        <v>0.2319127152338931</v>
      </c>
      <c r="J36" s="34">
        <f t="shared" si="4"/>
        <v>0.12114165505189459</v>
      </c>
      <c r="K36" s="34">
        <f t="shared" si="5"/>
        <v>0.6469456297142124</v>
      </c>
      <c r="L36" s="34">
        <f t="shared" si="6"/>
        <v>0.3530543702857877</v>
      </c>
      <c r="M36" s="34">
        <f t="shared" si="7"/>
        <v>1.0000000000000002</v>
      </c>
    </row>
    <row r="37" spans="1:13" ht="20.25" customHeight="1">
      <c r="A37" s="14" t="s">
        <v>66</v>
      </c>
      <c r="B37" s="23">
        <v>1115.59</v>
      </c>
      <c r="C37" s="23">
        <v>1115.59</v>
      </c>
      <c r="D37" s="6">
        <v>562.58515</v>
      </c>
      <c r="E37" s="6">
        <v>293.8648</v>
      </c>
      <c r="F37" s="22">
        <f t="shared" si="0"/>
        <v>3087.6299499999996</v>
      </c>
      <c r="G37" s="34">
        <f t="shared" si="1"/>
        <v>0.36130948917631794</v>
      </c>
      <c r="H37" s="34">
        <f t="shared" si="2"/>
        <v>0.36130948917631794</v>
      </c>
      <c r="I37" s="34">
        <f t="shared" si="3"/>
        <v>0.18220614487820994</v>
      </c>
      <c r="J37" s="34">
        <f t="shared" si="4"/>
        <v>0.0951748767691543</v>
      </c>
      <c r="K37" s="34">
        <f t="shared" si="5"/>
        <v>0.7226189783526359</v>
      </c>
      <c r="L37" s="34">
        <f t="shared" si="6"/>
        <v>0.2773810216473642</v>
      </c>
      <c r="M37" s="34">
        <f t="shared" si="7"/>
        <v>1.0000000000000002</v>
      </c>
    </row>
    <row r="38" spans="1:13" s="27" customFormat="1" ht="20.25" customHeight="1">
      <c r="A38" s="14" t="s">
        <v>105</v>
      </c>
      <c r="B38" s="23">
        <v>1586.034303</v>
      </c>
      <c r="C38" s="23">
        <v>1586.034303</v>
      </c>
      <c r="D38" s="6">
        <v>799.81839</v>
      </c>
      <c r="E38" s="6">
        <v>417.7922</v>
      </c>
      <c r="F38" s="22">
        <f t="shared" si="0"/>
        <v>4389.679196</v>
      </c>
      <c r="G38" s="34">
        <f t="shared" si="1"/>
        <v>0.3613098434266539</v>
      </c>
      <c r="H38" s="34">
        <f t="shared" si="2"/>
        <v>0.3613098434266539</v>
      </c>
      <c r="I38" s="34">
        <f t="shared" si="3"/>
        <v>0.18220429199674026</v>
      </c>
      <c r="J38" s="34">
        <f t="shared" si="4"/>
        <v>0.09517602114995193</v>
      </c>
      <c r="K38" s="34">
        <f t="shared" si="5"/>
        <v>0.7226196868533078</v>
      </c>
      <c r="L38" s="34">
        <f t="shared" si="6"/>
        <v>0.2773803131466922</v>
      </c>
      <c r="M38" s="34">
        <f t="shared" si="7"/>
        <v>1</v>
      </c>
    </row>
    <row r="39" spans="1:13" s="25" customFormat="1" ht="20.25" customHeight="1">
      <c r="A39" s="14" t="s">
        <v>164</v>
      </c>
      <c r="B39" s="23">
        <v>10.25</v>
      </c>
      <c r="C39" s="23">
        <v>10.25</v>
      </c>
      <c r="D39" s="6">
        <v>7.34598</v>
      </c>
      <c r="E39" s="6">
        <v>3.8413</v>
      </c>
      <c r="F39" s="22">
        <f t="shared" si="0"/>
        <v>31.68728</v>
      </c>
      <c r="G39" s="34">
        <f t="shared" si="1"/>
        <v>0.3234736462075634</v>
      </c>
      <c r="H39" s="34">
        <f t="shared" si="2"/>
        <v>0.3234736462075634</v>
      </c>
      <c r="I39" s="34">
        <f t="shared" si="3"/>
        <v>0.2318274083480816</v>
      </c>
      <c r="J39" s="34">
        <f t="shared" si="4"/>
        <v>0.12122529923679154</v>
      </c>
      <c r="K39" s="34">
        <f t="shared" si="5"/>
        <v>0.6469472924151268</v>
      </c>
      <c r="L39" s="34">
        <f t="shared" si="6"/>
        <v>0.35305270758487317</v>
      </c>
      <c r="M39" s="34">
        <f t="shared" si="7"/>
        <v>1</v>
      </c>
    </row>
    <row r="40" spans="1:13" s="25" customFormat="1" ht="20.25" customHeight="1">
      <c r="A40" s="14" t="s">
        <v>165</v>
      </c>
      <c r="B40" s="23">
        <v>14.801</v>
      </c>
      <c r="C40" s="23">
        <v>14.801</v>
      </c>
      <c r="D40" s="6">
        <v>7.34598</v>
      </c>
      <c r="E40" s="6">
        <v>3.8413</v>
      </c>
      <c r="F40" s="22">
        <f t="shared" si="0"/>
        <v>40.78928</v>
      </c>
      <c r="G40" s="34">
        <f t="shared" si="1"/>
        <v>0.3628649488296925</v>
      </c>
      <c r="H40" s="34">
        <f t="shared" si="2"/>
        <v>0.3628649488296925</v>
      </c>
      <c r="I40" s="34">
        <f t="shared" si="3"/>
        <v>0.18009584871319131</v>
      </c>
      <c r="J40" s="34">
        <f t="shared" si="4"/>
        <v>0.09417425362742368</v>
      </c>
      <c r="K40" s="34">
        <f t="shared" si="5"/>
        <v>0.725729897659385</v>
      </c>
      <c r="L40" s="34">
        <f t="shared" si="6"/>
        <v>0.274270102340615</v>
      </c>
      <c r="M40" s="34">
        <f t="shared" si="7"/>
        <v>1</v>
      </c>
    </row>
    <row r="41" spans="1:6" s="25" customFormat="1" ht="30.75" customHeight="1">
      <c r="A41" s="148" t="s">
        <v>49</v>
      </c>
      <c r="B41" s="148"/>
      <c r="C41" s="148"/>
      <c r="D41" s="148"/>
      <c r="E41" s="148"/>
      <c r="F41" s="148"/>
    </row>
    <row r="42" spans="1:13" ht="24" customHeight="1">
      <c r="A42" s="1" t="s">
        <v>67</v>
      </c>
      <c r="B42" s="3" t="s">
        <v>64</v>
      </c>
      <c r="C42" s="3" t="s">
        <v>120</v>
      </c>
      <c r="D42" s="13" t="s">
        <v>140</v>
      </c>
      <c r="E42" s="13" t="s">
        <v>153</v>
      </c>
      <c r="F42" s="13" t="s">
        <v>121</v>
      </c>
      <c r="G42" s="80" t="s">
        <v>64</v>
      </c>
      <c r="H42" s="81" t="s">
        <v>120</v>
      </c>
      <c r="I42" s="82" t="s">
        <v>140</v>
      </c>
      <c r="J42" s="82" t="s">
        <v>153</v>
      </c>
      <c r="K42" s="82" t="s">
        <v>184</v>
      </c>
      <c r="L42" s="82" t="s">
        <v>185</v>
      </c>
      <c r="M42" s="82" t="s">
        <v>121</v>
      </c>
    </row>
    <row r="43" spans="1:13" ht="20.25" customHeight="1">
      <c r="A43" s="14" t="s">
        <v>65</v>
      </c>
      <c r="B43" s="23">
        <v>1745</v>
      </c>
      <c r="C43" s="23">
        <v>1745</v>
      </c>
      <c r="D43" s="6">
        <v>1251.08878</v>
      </c>
      <c r="E43" s="6">
        <v>653.5025</v>
      </c>
      <c r="F43" s="22">
        <f aca="true" t="shared" si="8" ref="F43:F48">+B43+C43+D43+E43</f>
        <v>5394.591280000001</v>
      </c>
      <c r="G43" s="34">
        <f aca="true" t="shared" si="9" ref="G43:G48">B43/F43</f>
        <v>0.32347214263839463</v>
      </c>
      <c r="H43" s="34">
        <f aca="true" t="shared" si="10" ref="H43:H48">C43/F43</f>
        <v>0.32347214263839463</v>
      </c>
      <c r="I43" s="34">
        <f aca="true" t="shared" si="11" ref="I43:I48">D43/F43</f>
        <v>0.2319153973051319</v>
      </c>
      <c r="J43" s="34">
        <f aca="true" t="shared" si="12" ref="J43:J48">E43/F43</f>
        <v>0.12114031741807879</v>
      </c>
      <c r="K43" s="34">
        <f aca="true" t="shared" si="13" ref="K43:K48">G43+H43</f>
        <v>0.6469442852767893</v>
      </c>
      <c r="L43" s="34">
        <f aca="true" t="shared" si="14" ref="L43:L48">I43+J43</f>
        <v>0.3530557147232107</v>
      </c>
      <c r="M43" s="34">
        <f aca="true" t="shared" si="15" ref="M43:M48">G43+H43+I43+J43</f>
        <v>1</v>
      </c>
    </row>
    <row r="44" spans="1:13" ht="20.25" customHeight="1">
      <c r="A44" s="14" t="s">
        <v>93</v>
      </c>
      <c r="B44" s="23">
        <v>2492.16</v>
      </c>
      <c r="C44" s="23">
        <v>2492.16</v>
      </c>
      <c r="D44" s="6">
        <v>1786.7497</v>
      </c>
      <c r="E44" s="6">
        <v>933.3182</v>
      </c>
      <c r="F44" s="22">
        <f t="shared" si="8"/>
        <v>7704.3879</v>
      </c>
      <c r="G44" s="34">
        <f t="shared" si="9"/>
        <v>0.32347280956609153</v>
      </c>
      <c r="H44" s="34">
        <f t="shared" si="10"/>
        <v>0.32347280956609153</v>
      </c>
      <c r="I44" s="34">
        <f t="shared" si="11"/>
        <v>0.23191325815773114</v>
      </c>
      <c r="J44" s="34">
        <f t="shared" si="12"/>
        <v>0.12114112271008577</v>
      </c>
      <c r="K44" s="34">
        <f t="shared" si="13"/>
        <v>0.6469456191321831</v>
      </c>
      <c r="L44" s="34">
        <f t="shared" si="14"/>
        <v>0.35305438086781693</v>
      </c>
      <c r="M44" s="34">
        <f t="shared" si="15"/>
        <v>1</v>
      </c>
    </row>
    <row r="45" spans="1:13" ht="20.25" customHeight="1">
      <c r="A45" s="14" t="s">
        <v>66</v>
      </c>
      <c r="B45" s="23">
        <v>2492.16</v>
      </c>
      <c r="C45" s="23">
        <v>2492.16</v>
      </c>
      <c r="D45" s="6">
        <v>1251.08878</v>
      </c>
      <c r="E45" s="6">
        <v>653.5025</v>
      </c>
      <c r="F45" s="22">
        <f t="shared" si="8"/>
        <v>6888.91128</v>
      </c>
      <c r="G45" s="34">
        <f t="shared" si="9"/>
        <v>0.3617639854406718</v>
      </c>
      <c r="H45" s="34">
        <f t="shared" si="10"/>
        <v>0.3617639854406718</v>
      </c>
      <c r="I45" s="34">
        <f t="shared" si="11"/>
        <v>0.18160907132483783</v>
      </c>
      <c r="J45" s="34">
        <f t="shared" si="12"/>
        <v>0.09486295779381848</v>
      </c>
      <c r="K45" s="34">
        <f t="shared" si="13"/>
        <v>0.7235279708813436</v>
      </c>
      <c r="L45" s="34">
        <f t="shared" si="14"/>
        <v>0.2764720291186563</v>
      </c>
      <c r="M45" s="34">
        <f t="shared" si="15"/>
        <v>0.9999999999999999</v>
      </c>
    </row>
    <row r="46" spans="1:13" ht="20.25" customHeight="1">
      <c r="A46" s="14" t="s">
        <v>105</v>
      </c>
      <c r="B46" s="23">
        <v>3559.302912</v>
      </c>
      <c r="C46" s="23">
        <v>3559.302912</v>
      </c>
      <c r="D46" s="6">
        <v>1786.7497</v>
      </c>
      <c r="E46" s="6">
        <v>933.3182</v>
      </c>
      <c r="F46" s="22">
        <f t="shared" si="8"/>
        <v>9838.673724</v>
      </c>
      <c r="G46" s="34">
        <f t="shared" si="9"/>
        <v>0.36176653600348624</v>
      </c>
      <c r="H46" s="34">
        <f t="shared" si="10"/>
        <v>0.36176653600348624</v>
      </c>
      <c r="I46" s="34">
        <f t="shared" si="11"/>
        <v>0.18160473150374795</v>
      </c>
      <c r="J46" s="34">
        <f t="shared" si="12"/>
        <v>0.09486219648927957</v>
      </c>
      <c r="K46" s="34">
        <f t="shared" si="13"/>
        <v>0.7235330720069725</v>
      </c>
      <c r="L46" s="34">
        <f t="shared" si="14"/>
        <v>0.2764669279930275</v>
      </c>
      <c r="M46" s="34">
        <f t="shared" si="15"/>
        <v>1</v>
      </c>
    </row>
    <row r="47" spans="1:13" ht="20.25" customHeight="1">
      <c r="A47" s="14" t="s">
        <v>164</v>
      </c>
      <c r="B47" s="23">
        <v>18.77</v>
      </c>
      <c r="C47" s="23">
        <v>18.77</v>
      </c>
      <c r="D47" s="6">
        <v>13.456599999999998</v>
      </c>
      <c r="E47" s="6">
        <v>7.0299000000000005</v>
      </c>
      <c r="F47" s="22">
        <f t="shared" si="8"/>
        <v>58.0265</v>
      </c>
      <c r="G47" s="34">
        <f t="shared" si="9"/>
        <v>0.32347289600441176</v>
      </c>
      <c r="H47" s="34">
        <f t="shared" si="10"/>
        <v>0.32347289600441176</v>
      </c>
      <c r="I47" s="34">
        <f t="shared" si="11"/>
        <v>0.2319043885121453</v>
      </c>
      <c r="J47" s="34">
        <f t="shared" si="12"/>
        <v>0.12114981947903114</v>
      </c>
      <c r="K47" s="34">
        <f t="shared" si="13"/>
        <v>0.6469457920088235</v>
      </c>
      <c r="L47" s="34">
        <f t="shared" si="14"/>
        <v>0.3530542079911764</v>
      </c>
      <c r="M47" s="34">
        <f t="shared" si="15"/>
        <v>0.9999999999999999</v>
      </c>
    </row>
    <row r="48" spans="1:13" ht="20.25" customHeight="1">
      <c r="A48" s="14" t="s">
        <v>165</v>
      </c>
      <c r="B48" s="23">
        <v>27.10388</v>
      </c>
      <c r="C48" s="23">
        <v>27.10388</v>
      </c>
      <c r="D48" s="6">
        <v>13.456599999999998</v>
      </c>
      <c r="E48" s="6">
        <v>7.0299000000000005</v>
      </c>
      <c r="F48" s="22">
        <f t="shared" si="8"/>
        <v>74.69426</v>
      </c>
      <c r="G48" s="34">
        <f t="shared" si="9"/>
        <v>0.3628642950609592</v>
      </c>
      <c r="H48" s="34">
        <f t="shared" si="10"/>
        <v>0.3628642950609592</v>
      </c>
      <c r="I48" s="34">
        <f t="shared" si="11"/>
        <v>0.18015574422987787</v>
      </c>
      <c r="J48" s="34">
        <f t="shared" si="12"/>
        <v>0.09411566564820377</v>
      </c>
      <c r="K48" s="34">
        <f t="shared" si="13"/>
        <v>0.7257285901219184</v>
      </c>
      <c r="L48" s="34">
        <f t="shared" si="14"/>
        <v>0.27427140987808163</v>
      </c>
      <c r="M48" s="34">
        <f t="shared" si="15"/>
        <v>1</v>
      </c>
    </row>
    <row r="49" spans="1:13" ht="27" customHeight="1">
      <c r="A49" s="1" t="s">
        <v>100</v>
      </c>
      <c r="B49" s="3" t="s">
        <v>64</v>
      </c>
      <c r="C49" s="3" t="s">
        <v>120</v>
      </c>
      <c r="D49" s="13" t="s">
        <v>140</v>
      </c>
      <c r="E49" s="13" t="s">
        <v>153</v>
      </c>
      <c r="F49" s="13" t="s">
        <v>121</v>
      </c>
      <c r="G49" s="80" t="s">
        <v>64</v>
      </c>
      <c r="H49" s="81" t="s">
        <v>120</v>
      </c>
      <c r="I49" s="82" t="s">
        <v>140</v>
      </c>
      <c r="J49" s="82" t="s">
        <v>153</v>
      </c>
      <c r="K49" s="82" t="s">
        <v>184</v>
      </c>
      <c r="L49" s="82" t="s">
        <v>185</v>
      </c>
      <c r="M49" s="82" t="s">
        <v>121</v>
      </c>
    </row>
    <row r="50" spans="1:13" ht="20.25" customHeight="1">
      <c r="A50" s="4" t="s">
        <v>69</v>
      </c>
      <c r="B50" s="23">
        <v>3206.88</v>
      </c>
      <c r="C50" s="23">
        <v>3206.88</v>
      </c>
      <c r="D50" s="6">
        <v>2299.1704099999997</v>
      </c>
      <c r="E50" s="6">
        <v>1200.9787000000001</v>
      </c>
      <c r="F50" s="22">
        <f>+B50+C50+D50+E50</f>
        <v>9913.90911</v>
      </c>
      <c r="G50" s="34">
        <f>B50/F50</f>
        <v>0.3234728061774615</v>
      </c>
      <c r="H50" s="34">
        <f>C50/F50</f>
        <v>0.3234728061774615</v>
      </c>
      <c r="I50" s="34">
        <f>D50/F50</f>
        <v>0.2319136058732739</v>
      </c>
      <c r="J50" s="34">
        <f>E50/F50</f>
        <v>0.12114078177180304</v>
      </c>
      <c r="K50" s="34">
        <f>G50+H50</f>
        <v>0.646945612354923</v>
      </c>
      <c r="L50" s="34">
        <f>I50+J50</f>
        <v>0.3530543876450769</v>
      </c>
      <c r="M50" s="34">
        <f>G50+H50+I50+J50</f>
        <v>1</v>
      </c>
    </row>
    <row r="51" spans="1:13" ht="20.25" customHeight="1">
      <c r="A51" s="14" t="s">
        <v>57</v>
      </c>
      <c r="B51" s="23">
        <v>3540.7162080000003</v>
      </c>
      <c r="C51" s="23">
        <v>3540.7162080000003</v>
      </c>
      <c r="D51" s="6">
        <v>2299.1704099999997</v>
      </c>
      <c r="E51" s="6">
        <v>1200.9787000000001</v>
      </c>
      <c r="F51" s="22">
        <f>+B51+C51+D51+E51</f>
        <v>10581.581526</v>
      </c>
      <c r="G51" s="34">
        <f>B51/F51</f>
        <v>0.33461124873442666</v>
      </c>
      <c r="H51" s="34">
        <f>C51/F51</f>
        <v>0.33461124873442666</v>
      </c>
      <c r="I51" s="34">
        <f>D51/F51</f>
        <v>0.2172804135516708</v>
      </c>
      <c r="J51" s="34">
        <f>E51/F51</f>
        <v>0.11349708897947587</v>
      </c>
      <c r="K51" s="34">
        <f>G51+H51</f>
        <v>0.6692224974688533</v>
      </c>
      <c r="L51" s="34">
        <f>I51+J51</f>
        <v>0.3307775025311467</v>
      </c>
      <c r="M51" s="34">
        <f>G51+H51+I51+J51</f>
        <v>1</v>
      </c>
    </row>
    <row r="52" spans="1:13" ht="20.25" customHeight="1">
      <c r="A52" s="14" t="s">
        <v>164</v>
      </c>
      <c r="B52" s="23">
        <v>22.19</v>
      </c>
      <c r="C52" s="23">
        <v>22.19</v>
      </c>
      <c r="D52" s="6">
        <v>15.90526</v>
      </c>
      <c r="E52" s="6">
        <v>8.3139</v>
      </c>
      <c r="F52" s="22">
        <f>+B52+C52+D52+E52</f>
        <v>68.59916</v>
      </c>
      <c r="G52" s="34">
        <f>B52/F52</f>
        <v>0.32347334865324884</v>
      </c>
      <c r="H52" s="34">
        <f>C52/F52</f>
        <v>0.32347334865324884</v>
      </c>
      <c r="I52" s="34">
        <f>D52/F52</f>
        <v>0.23185794111764635</v>
      </c>
      <c r="J52" s="34">
        <f>E52/F52</f>
        <v>0.12119536157585604</v>
      </c>
      <c r="K52" s="34">
        <f>G52+H52</f>
        <v>0.6469466973064977</v>
      </c>
      <c r="L52" s="34">
        <f>I52+J52</f>
        <v>0.3530533026935024</v>
      </c>
      <c r="M52" s="34">
        <f>G52+H52+I52+J52</f>
        <v>1</v>
      </c>
    </row>
    <row r="53" spans="1:13" s="25" customFormat="1" ht="20.25" customHeight="1">
      <c r="A53" s="14" t="s">
        <v>165</v>
      </c>
      <c r="B53" s="23">
        <v>32.04236</v>
      </c>
      <c r="C53" s="23">
        <v>32.04236</v>
      </c>
      <c r="D53" s="6">
        <v>15.90526</v>
      </c>
      <c r="E53" s="6">
        <v>8.3139</v>
      </c>
      <c r="F53" s="22">
        <f>+B53+C53+D53+E53</f>
        <v>88.30388</v>
      </c>
      <c r="G53" s="34">
        <f>B53/F53</f>
        <v>0.36286468952440143</v>
      </c>
      <c r="H53" s="34">
        <f>C53/F53</f>
        <v>0.36286468952440143</v>
      </c>
      <c r="I53" s="34">
        <f>D53/F53</f>
        <v>0.18011960516344241</v>
      </c>
      <c r="J53" s="34">
        <f>E53/F53</f>
        <v>0.09415101578775474</v>
      </c>
      <c r="K53" s="34">
        <f>G53+H53</f>
        <v>0.7257293790488029</v>
      </c>
      <c r="L53" s="34">
        <f>I53+J53</f>
        <v>0.27427062095119714</v>
      </c>
      <c r="M53" s="34">
        <f>G53+H53+I53+J53</f>
        <v>1</v>
      </c>
    </row>
    <row r="54" spans="1:13" s="25" customFormat="1" ht="25.5" customHeight="1">
      <c r="A54" s="1" t="s">
        <v>101</v>
      </c>
      <c r="B54" s="3" t="s">
        <v>64</v>
      </c>
      <c r="C54" s="3" t="s">
        <v>120</v>
      </c>
      <c r="D54" s="13" t="s">
        <v>140</v>
      </c>
      <c r="E54" s="13" t="s">
        <v>153</v>
      </c>
      <c r="F54" s="13" t="s">
        <v>121</v>
      </c>
      <c r="G54" s="80" t="s">
        <v>64</v>
      </c>
      <c r="H54" s="81" t="s">
        <v>120</v>
      </c>
      <c r="I54" s="82" t="s">
        <v>140</v>
      </c>
      <c r="J54" s="82" t="s">
        <v>153</v>
      </c>
      <c r="K54" s="82" t="s">
        <v>184</v>
      </c>
      <c r="L54" s="82" t="s">
        <v>185</v>
      </c>
      <c r="M54" s="82" t="s">
        <v>121</v>
      </c>
    </row>
    <row r="55" spans="1:13" s="25" customFormat="1" ht="20.25" customHeight="1">
      <c r="A55" s="4" t="s">
        <v>69</v>
      </c>
      <c r="B55" s="23">
        <v>5734.86</v>
      </c>
      <c r="C55" s="23">
        <v>5734.86</v>
      </c>
      <c r="D55" s="6">
        <v>4111.60898</v>
      </c>
      <c r="E55" s="6">
        <v>2147.704</v>
      </c>
      <c r="F55" s="22">
        <f>+B55+C55+D55+E55</f>
        <v>17729.03298</v>
      </c>
      <c r="G55" s="34">
        <f>B55/F55</f>
        <v>0.3234728034219044</v>
      </c>
      <c r="H55" s="34">
        <f>C55/F55</f>
        <v>0.3234728034219044</v>
      </c>
      <c r="I55" s="34">
        <f>D55/F55</f>
        <v>0.23191388862766954</v>
      </c>
      <c r="J55" s="34">
        <f>E55/F55</f>
        <v>0.12114050452852168</v>
      </c>
      <c r="K55" s="34">
        <f>G55+H55</f>
        <v>0.6469456068438088</v>
      </c>
      <c r="L55" s="34">
        <f>I55+J55</f>
        <v>0.35305439315619125</v>
      </c>
      <c r="M55" s="34">
        <f>G55+H55+I55+J55</f>
        <v>1</v>
      </c>
    </row>
    <row r="56" spans="1:13" ht="20.25" customHeight="1">
      <c r="A56" s="14" t="s">
        <v>57</v>
      </c>
      <c r="B56" s="23">
        <v>6331.858926</v>
      </c>
      <c r="C56" s="22">
        <v>6331.858926</v>
      </c>
      <c r="D56" s="6">
        <v>4111.60898</v>
      </c>
      <c r="E56" s="6">
        <v>2147.704</v>
      </c>
      <c r="F56" s="22">
        <f>+B56+C56+D56+E56</f>
        <v>18923.030832</v>
      </c>
      <c r="G56" s="34">
        <f>B56/F56</f>
        <v>0.3346112460638409</v>
      </c>
      <c r="H56" s="34">
        <f>C56/F56</f>
        <v>0.3346112460638409</v>
      </c>
      <c r="I56" s="34">
        <f>D56/F56</f>
        <v>0.21728067858173217</v>
      </c>
      <c r="J56" s="34">
        <f>E56/F56</f>
        <v>0.11349682929058603</v>
      </c>
      <c r="K56" s="34">
        <f>G56+H56</f>
        <v>0.6692224921276818</v>
      </c>
      <c r="L56" s="34">
        <f>I56+J56</f>
        <v>0.3307775078723182</v>
      </c>
      <c r="M56" s="34">
        <f>G56+H56+I56+J56</f>
        <v>1</v>
      </c>
    </row>
    <row r="57" spans="1:13" ht="20.25" customHeight="1">
      <c r="A57" s="14" t="s">
        <v>164</v>
      </c>
      <c r="B57" s="23">
        <v>29</v>
      </c>
      <c r="C57" s="23">
        <v>29</v>
      </c>
      <c r="D57" s="6">
        <v>20.80258</v>
      </c>
      <c r="E57" s="6">
        <v>10.860500000000002</v>
      </c>
      <c r="F57" s="22">
        <f>+B57+C57+D57+E57</f>
        <v>89.66308000000001</v>
      </c>
      <c r="G57" s="34">
        <f>B57/F57</f>
        <v>0.3234330116699091</v>
      </c>
      <c r="H57" s="34">
        <f>C57/F57</f>
        <v>0.3234330116699091</v>
      </c>
      <c r="I57" s="34">
        <f>D57/F57</f>
        <v>0.23200831378980064</v>
      </c>
      <c r="J57" s="34">
        <f>E57/F57</f>
        <v>0.121125662870381</v>
      </c>
      <c r="K57" s="34">
        <f>G57+H57</f>
        <v>0.6468660233398182</v>
      </c>
      <c r="L57" s="34">
        <f>I57+J57</f>
        <v>0.35313397666018165</v>
      </c>
      <c r="M57" s="34">
        <f>G57+H57+I57+J57</f>
        <v>0.9999999999999998</v>
      </c>
    </row>
    <row r="58" spans="1:13" s="27" customFormat="1" ht="20.25" customHeight="1">
      <c r="A58" s="14" t="s">
        <v>165</v>
      </c>
      <c r="B58" s="23">
        <v>41.876</v>
      </c>
      <c r="C58" s="23">
        <v>41.876</v>
      </c>
      <c r="D58" s="6">
        <v>20.80258</v>
      </c>
      <c r="E58" s="6">
        <v>10.860500000000002</v>
      </c>
      <c r="F58" s="22">
        <f>+B58+C58+D58+E58</f>
        <v>115.41507999999999</v>
      </c>
      <c r="G58" s="34">
        <f>B58/F58</f>
        <v>0.36282953666020074</v>
      </c>
      <c r="H58" s="34">
        <f>C58/F58</f>
        <v>0.36282953666020074</v>
      </c>
      <c r="I58" s="34">
        <f>D58/F58</f>
        <v>0.1802414381205645</v>
      </c>
      <c r="J58" s="34">
        <f>E58/F58</f>
        <v>0.09409948855903408</v>
      </c>
      <c r="K58" s="34">
        <f>G58+H58</f>
        <v>0.7256590733204015</v>
      </c>
      <c r="L58" s="34">
        <f>I58+J58</f>
        <v>0.2743409266795986</v>
      </c>
      <c r="M58" s="34">
        <f>G58+H58+I58+J58</f>
        <v>1</v>
      </c>
    </row>
    <row r="59" spans="1:6" ht="30" customHeight="1">
      <c r="A59" s="74" t="s">
        <v>28</v>
      </c>
      <c r="B59" s="75"/>
      <c r="C59" s="75"/>
      <c r="D59" s="75"/>
      <c r="E59" s="75"/>
      <c r="F59" s="76"/>
    </row>
    <row r="60" spans="1:13" ht="25.5">
      <c r="A60" s="1" t="s">
        <v>70</v>
      </c>
      <c r="B60" s="3" t="s">
        <v>64</v>
      </c>
      <c r="C60" s="3" t="s">
        <v>120</v>
      </c>
      <c r="D60" s="13" t="s">
        <v>140</v>
      </c>
      <c r="E60" s="13" t="s">
        <v>153</v>
      </c>
      <c r="F60" s="13" t="s">
        <v>121</v>
      </c>
      <c r="G60" s="80" t="s">
        <v>64</v>
      </c>
      <c r="H60" s="81" t="s">
        <v>120</v>
      </c>
      <c r="I60" s="82" t="s">
        <v>140</v>
      </c>
      <c r="J60" s="82" t="s">
        <v>153</v>
      </c>
      <c r="K60" s="82" t="s">
        <v>184</v>
      </c>
      <c r="L60" s="82" t="s">
        <v>185</v>
      </c>
      <c r="M60" s="82" t="s">
        <v>121</v>
      </c>
    </row>
    <row r="61" spans="1:13" ht="20.25" customHeight="1">
      <c r="A61" s="4" t="s">
        <v>68</v>
      </c>
      <c r="B61" s="23">
        <v>276.35</v>
      </c>
      <c r="C61" s="23">
        <v>276.35</v>
      </c>
      <c r="D61" s="6">
        <v>198.13189</v>
      </c>
      <c r="E61" s="6">
        <v>103.49040000000001</v>
      </c>
      <c r="F61" s="22">
        <f>+B61+C61+D61+E61</f>
        <v>854.3222900000001</v>
      </c>
      <c r="G61" s="34">
        <f>B61/F61</f>
        <v>0.32347277278695374</v>
      </c>
      <c r="H61" s="34">
        <f>C61/F61</f>
        <v>0.32347277278695374</v>
      </c>
      <c r="I61" s="34">
        <f>D61/F61</f>
        <v>0.23191703215422366</v>
      </c>
      <c r="J61" s="34">
        <f>E61/F61</f>
        <v>0.12113742227186886</v>
      </c>
      <c r="K61" s="34">
        <f>G61+H61</f>
        <v>0.6469455455739075</v>
      </c>
      <c r="L61" s="34">
        <f>I61+J61</f>
        <v>0.3530544544260925</v>
      </c>
      <c r="M61" s="34">
        <f>G61+H61+I61+J61</f>
        <v>1</v>
      </c>
    </row>
    <row r="62" spans="1:13" ht="20.25" customHeight="1">
      <c r="A62" s="14" t="s">
        <v>93</v>
      </c>
      <c r="B62" s="23">
        <v>400.88</v>
      </c>
      <c r="C62" s="23">
        <v>400.88</v>
      </c>
      <c r="D62" s="6">
        <v>287.40871</v>
      </c>
      <c r="E62" s="6">
        <v>150.13170000000002</v>
      </c>
      <c r="F62" s="22">
        <f>+B62+C62+D62+E62</f>
        <v>1239.3004099999998</v>
      </c>
      <c r="G62" s="34">
        <f>B62/F62</f>
        <v>0.3234728212508217</v>
      </c>
      <c r="H62" s="34">
        <f>C62/F62</f>
        <v>0.3234728212508217</v>
      </c>
      <c r="I62" s="34">
        <f>D62/F62</f>
        <v>0.23191205915924779</v>
      </c>
      <c r="J62" s="34">
        <f>E62/F62</f>
        <v>0.12114229833910896</v>
      </c>
      <c r="K62" s="34">
        <f>G62+H62</f>
        <v>0.6469456425016434</v>
      </c>
      <c r="L62" s="34">
        <f>I62+J62</f>
        <v>0.35305435749835673</v>
      </c>
      <c r="M62" s="34">
        <f>G62+H62+I62+J62</f>
        <v>1.0000000000000002</v>
      </c>
    </row>
    <row r="63" spans="1:13" ht="20.25" customHeight="1">
      <c r="A63" s="17" t="s">
        <v>71</v>
      </c>
      <c r="B63" s="23">
        <v>10.25</v>
      </c>
      <c r="C63" s="23">
        <v>10.25</v>
      </c>
      <c r="D63" s="6">
        <v>7.34598</v>
      </c>
      <c r="E63" s="6">
        <v>3.8413</v>
      </c>
      <c r="F63" s="22">
        <f>+B63+C63+D63+E63</f>
        <v>31.68728</v>
      </c>
      <c r="G63" s="34">
        <f>B63/F63</f>
        <v>0.3234736462075634</v>
      </c>
      <c r="H63" s="34">
        <f>C63/F63</f>
        <v>0.3234736462075634</v>
      </c>
      <c r="I63" s="34">
        <f>D63/F63</f>
        <v>0.2318274083480816</v>
      </c>
      <c r="J63" s="34">
        <f>E63/F63</f>
        <v>0.12122529923679154</v>
      </c>
      <c r="K63" s="34">
        <f>G63+H63</f>
        <v>0.6469472924151268</v>
      </c>
      <c r="L63" s="34">
        <f>I63+J63</f>
        <v>0.35305270758487317</v>
      </c>
      <c r="M63" s="34">
        <f>G63+H63+I63+J63</f>
        <v>1</v>
      </c>
    </row>
    <row r="64" spans="1:13" ht="25.5">
      <c r="A64" s="1" t="s">
        <v>188</v>
      </c>
      <c r="B64" s="3" t="s">
        <v>64</v>
      </c>
      <c r="C64" s="3" t="s">
        <v>120</v>
      </c>
      <c r="D64" s="13" t="s">
        <v>140</v>
      </c>
      <c r="E64" s="13" t="s">
        <v>153</v>
      </c>
      <c r="F64" s="13" t="s">
        <v>121</v>
      </c>
      <c r="G64" s="80" t="s">
        <v>64</v>
      </c>
      <c r="H64" s="81" t="s">
        <v>120</v>
      </c>
      <c r="I64" s="82" t="s">
        <v>140</v>
      </c>
      <c r="J64" s="82" t="s">
        <v>153</v>
      </c>
      <c r="K64" s="82" t="s">
        <v>184</v>
      </c>
      <c r="L64" s="82" t="s">
        <v>185</v>
      </c>
      <c r="M64" s="82" t="s">
        <v>121</v>
      </c>
    </row>
    <row r="65" spans="1:14" ht="20.25" customHeight="1">
      <c r="A65" s="70" t="s">
        <v>142</v>
      </c>
      <c r="B65" s="65">
        <v>0</v>
      </c>
      <c r="C65" s="65">
        <v>0</v>
      </c>
      <c r="D65" s="66">
        <v>1021.295275</v>
      </c>
      <c r="E65" s="66">
        <v>533.47525</v>
      </c>
      <c r="F65" s="67">
        <f>+B65+C65+D65+E65</f>
        <v>1554.770525</v>
      </c>
      <c r="G65" s="68">
        <f>B65/F65</f>
        <v>0</v>
      </c>
      <c r="H65" s="68">
        <f>C65/F65</f>
        <v>0</v>
      </c>
      <c r="I65" s="68">
        <f>D65/F65</f>
        <v>0.6568784644280544</v>
      </c>
      <c r="J65" s="68">
        <f>E65/F65</f>
        <v>0.3431215355719456</v>
      </c>
      <c r="K65" s="68">
        <f>G65+H65</f>
        <v>0</v>
      </c>
      <c r="L65" s="68">
        <f>I65+J65</f>
        <v>1</v>
      </c>
      <c r="M65" s="68">
        <f>G65+H65+I65+J65</f>
        <v>1</v>
      </c>
      <c r="N65" s="69" t="s">
        <v>250</v>
      </c>
    </row>
    <row r="66" spans="1:14" ht="20.25" customHeight="1">
      <c r="A66" s="70" t="s">
        <v>143</v>
      </c>
      <c r="B66" s="65">
        <v>0</v>
      </c>
      <c r="C66" s="65">
        <v>0</v>
      </c>
      <c r="D66" s="66">
        <v>255.52097999999998</v>
      </c>
      <c r="E66" s="66">
        <v>133.4718</v>
      </c>
      <c r="F66" s="67">
        <f>+B66+C66+D66+E66</f>
        <v>388.99278</v>
      </c>
      <c r="G66" s="68">
        <f>B66/F66</f>
        <v>0</v>
      </c>
      <c r="H66" s="68">
        <f>C66/F66</f>
        <v>0</v>
      </c>
      <c r="I66" s="68">
        <f>D66/F66</f>
        <v>0.6568784644280544</v>
      </c>
      <c r="J66" s="68">
        <f>E66/F66</f>
        <v>0.3431215355719456</v>
      </c>
      <c r="K66" s="68">
        <f>G66+H66</f>
        <v>0</v>
      </c>
      <c r="L66" s="68">
        <f>I66+J66</f>
        <v>1</v>
      </c>
      <c r="M66" s="68">
        <f>G66+H66+I66+J66</f>
        <v>1</v>
      </c>
      <c r="N66" s="69" t="s">
        <v>250</v>
      </c>
    </row>
    <row r="67" spans="1:13" ht="25.5">
      <c r="A67" s="61" t="s">
        <v>146</v>
      </c>
      <c r="B67" s="62" t="s">
        <v>64</v>
      </c>
      <c r="C67" s="62" t="s">
        <v>120</v>
      </c>
      <c r="D67" s="63" t="s">
        <v>140</v>
      </c>
      <c r="E67" s="63" t="s">
        <v>153</v>
      </c>
      <c r="F67" s="63" t="s">
        <v>121</v>
      </c>
      <c r="G67" s="80" t="s">
        <v>64</v>
      </c>
      <c r="H67" s="81" t="s">
        <v>120</v>
      </c>
      <c r="I67" s="82" t="s">
        <v>140</v>
      </c>
      <c r="J67" s="82" t="s">
        <v>153</v>
      </c>
      <c r="K67" s="82" t="s">
        <v>184</v>
      </c>
      <c r="L67" s="82" t="s">
        <v>185</v>
      </c>
      <c r="M67" s="82" t="s">
        <v>121</v>
      </c>
    </row>
    <row r="68" spans="1:14" ht="20.25" customHeight="1">
      <c r="A68" s="64" t="s">
        <v>144</v>
      </c>
      <c r="B68" s="65">
        <v>0</v>
      </c>
      <c r="C68" s="65">
        <v>0</v>
      </c>
      <c r="D68" s="66">
        <v>309.419075</v>
      </c>
      <c r="E68" s="66">
        <v>161.6255576923077</v>
      </c>
      <c r="F68" s="67">
        <f>+B68+C68+D68+E68</f>
        <v>471.0446326923077</v>
      </c>
      <c r="G68" s="68">
        <f>B68/F68</f>
        <v>0</v>
      </c>
      <c r="H68" s="68">
        <f>C68/F68</f>
        <v>0</v>
      </c>
      <c r="I68" s="68">
        <f>D68/F68</f>
        <v>0.6568784644280544</v>
      </c>
      <c r="J68" s="68">
        <f>E68/F68</f>
        <v>0.3431215355719456</v>
      </c>
      <c r="K68" s="68">
        <f>G68+H68</f>
        <v>0</v>
      </c>
      <c r="L68" s="68">
        <f>I68+J68</f>
        <v>1</v>
      </c>
      <c r="M68" s="68">
        <f>G68+H68+I68+J68</f>
        <v>1</v>
      </c>
      <c r="N68" s="69" t="s">
        <v>250</v>
      </c>
    </row>
    <row r="69" spans="1:14" ht="20.25" customHeight="1">
      <c r="A69" s="64" t="s">
        <v>145</v>
      </c>
      <c r="B69" s="65">
        <v>0</v>
      </c>
      <c r="C69" s="65">
        <v>0</v>
      </c>
      <c r="D69" s="66">
        <v>488.57936500000005</v>
      </c>
      <c r="E69" s="66">
        <v>255.21022692307693</v>
      </c>
      <c r="F69" s="67">
        <f>+B69+C69+D69+E69</f>
        <v>743.789591923077</v>
      </c>
      <c r="G69" s="68">
        <f>B69/F69</f>
        <v>0</v>
      </c>
      <c r="H69" s="68">
        <f>C69/F69</f>
        <v>0</v>
      </c>
      <c r="I69" s="68">
        <f>D69/F69</f>
        <v>0.6568784644280544</v>
      </c>
      <c r="J69" s="68">
        <f>E69/F69</f>
        <v>0.3431215355719456</v>
      </c>
      <c r="K69" s="68">
        <f>G69+H69</f>
        <v>0</v>
      </c>
      <c r="L69" s="68">
        <f>I69+J69</f>
        <v>1</v>
      </c>
      <c r="M69" s="68">
        <f>G69+H69+I69+J69</f>
        <v>1</v>
      </c>
      <c r="N69" s="69" t="s">
        <v>250</v>
      </c>
    </row>
    <row r="70" spans="1:14" ht="20.25" customHeight="1">
      <c r="A70" s="64" t="s">
        <v>71</v>
      </c>
      <c r="B70" s="65">
        <v>0</v>
      </c>
      <c r="C70" s="65">
        <v>0</v>
      </c>
      <c r="D70" s="66">
        <v>7.34598</v>
      </c>
      <c r="E70" s="66">
        <v>3.837184615384616</v>
      </c>
      <c r="F70" s="67">
        <f>+B70+C70+D70+E70</f>
        <v>11.183164615384616</v>
      </c>
      <c r="G70" s="68">
        <f>B70/F70</f>
        <v>0</v>
      </c>
      <c r="H70" s="68">
        <f>C70/F70</f>
        <v>0</v>
      </c>
      <c r="I70" s="68">
        <f>D70/F70</f>
        <v>0.6568784644280544</v>
      </c>
      <c r="J70" s="68">
        <f>E70/F70</f>
        <v>0.3431215355719456</v>
      </c>
      <c r="K70" s="68">
        <f>G70+H70</f>
        <v>0</v>
      </c>
      <c r="L70" s="68">
        <f>I70+J70</f>
        <v>1</v>
      </c>
      <c r="M70" s="68">
        <f>G70+H70+I70+J70</f>
        <v>1</v>
      </c>
      <c r="N70" s="69" t="s">
        <v>250</v>
      </c>
    </row>
    <row r="71" spans="1:6" ht="29.25" customHeight="1">
      <c r="A71" s="149" t="s">
        <v>27</v>
      </c>
      <c r="B71" s="149"/>
      <c r="C71" s="149"/>
      <c r="D71" s="149"/>
      <c r="E71" s="149"/>
      <c r="F71" s="149"/>
    </row>
    <row r="72" spans="1:7" ht="29.25" customHeight="1">
      <c r="A72" s="150" t="s">
        <v>187</v>
      </c>
      <c r="B72" s="151"/>
      <c r="C72" s="151"/>
      <c r="D72" s="151"/>
      <c r="E72" s="151"/>
      <c r="F72" s="152"/>
      <c r="G72" s="69" t="s">
        <v>250</v>
      </c>
    </row>
    <row r="73" spans="1:6" ht="27.75" customHeight="1">
      <c r="A73" s="153" t="s">
        <v>106</v>
      </c>
      <c r="B73" s="153"/>
      <c r="C73" s="153"/>
      <c r="D73" s="153"/>
      <c r="E73" s="153"/>
      <c r="F73" s="153"/>
    </row>
    <row r="74" spans="1:13" ht="38.25" customHeight="1">
      <c r="A74" s="1" t="s">
        <v>72</v>
      </c>
      <c r="B74" s="3" t="s">
        <v>64</v>
      </c>
      <c r="C74" s="3" t="s">
        <v>120</v>
      </c>
      <c r="D74" s="13" t="s">
        <v>140</v>
      </c>
      <c r="E74" s="13" t="s">
        <v>153</v>
      </c>
      <c r="F74" s="13" t="s">
        <v>121</v>
      </c>
      <c r="G74" s="80" t="s">
        <v>64</v>
      </c>
      <c r="H74" s="81" t="s">
        <v>120</v>
      </c>
      <c r="I74" s="82" t="s">
        <v>140</v>
      </c>
      <c r="J74" s="82" t="s">
        <v>153</v>
      </c>
      <c r="K74" s="82" t="s">
        <v>184</v>
      </c>
      <c r="L74" s="82" t="s">
        <v>185</v>
      </c>
      <c r="M74" s="82" t="s">
        <v>121</v>
      </c>
    </row>
    <row r="75" spans="1:13" ht="20.25" customHeight="1">
      <c r="A75" s="4" t="s">
        <v>68</v>
      </c>
      <c r="B75" s="23">
        <v>275.09</v>
      </c>
      <c r="C75" s="23">
        <v>275.09</v>
      </c>
      <c r="D75" s="6">
        <v>196.74211</v>
      </c>
      <c r="E75" s="6">
        <v>103.49040000000001</v>
      </c>
      <c r="F75" s="22">
        <f>+B75+C75+D75+E75</f>
        <v>850.41251</v>
      </c>
      <c r="G75" s="34">
        <f>B75/F75</f>
        <v>0.32347830819186796</v>
      </c>
      <c r="H75" s="34">
        <f>C75/F75</f>
        <v>0.32347830819186796</v>
      </c>
      <c r="I75" s="34">
        <f>D75/F75</f>
        <v>0.2313490308368112</v>
      </c>
      <c r="J75" s="34">
        <f>E75/F75</f>
        <v>0.1216943527794529</v>
      </c>
      <c r="K75" s="34">
        <f>G75+H75</f>
        <v>0.6469566163837359</v>
      </c>
      <c r="L75" s="34">
        <f>I75+J75</f>
        <v>0.3530433836162641</v>
      </c>
      <c r="M75" s="34">
        <f>G75+H75+I75+J75</f>
        <v>1</v>
      </c>
    </row>
    <row r="76" spans="1:13" ht="20.25" customHeight="1">
      <c r="A76" s="14" t="s">
        <v>93</v>
      </c>
      <c r="B76" s="23">
        <v>399.8</v>
      </c>
      <c r="C76" s="23">
        <v>399.8</v>
      </c>
      <c r="D76" s="6">
        <v>286.21747</v>
      </c>
      <c r="E76" s="6">
        <v>150.13170000000002</v>
      </c>
      <c r="F76" s="22">
        <f>+B76+C76+D76+E76</f>
        <v>1235.9491699999999</v>
      </c>
      <c r="G76" s="34">
        <f>B76/F76</f>
        <v>0.32347608599470157</v>
      </c>
      <c r="H76" s="34">
        <f>C76/F76</f>
        <v>0.32347608599470157</v>
      </c>
      <c r="I76" s="34">
        <f>D76/F76</f>
        <v>0.2315770558752024</v>
      </c>
      <c r="J76" s="34">
        <f>E76/F76</f>
        <v>0.12147077213539456</v>
      </c>
      <c r="K76" s="34">
        <f>G76+H76</f>
        <v>0.6469521719894031</v>
      </c>
      <c r="L76" s="34">
        <f>I76+J76</f>
        <v>0.353047828010597</v>
      </c>
      <c r="M76" s="34">
        <f>G76+H76+I76+J76</f>
        <v>1</v>
      </c>
    </row>
    <row r="77" spans="1:13" ht="20.25" customHeight="1">
      <c r="A77" s="17" t="s">
        <v>71</v>
      </c>
      <c r="B77" s="23">
        <v>5.13</v>
      </c>
      <c r="C77" s="23">
        <v>5.13</v>
      </c>
      <c r="D77" s="6">
        <v>3.67299</v>
      </c>
      <c r="E77" s="6">
        <v>1.9260000000000002</v>
      </c>
      <c r="F77" s="22">
        <f>+B77+C77+D77+E77</f>
        <v>15.85899</v>
      </c>
      <c r="G77" s="34">
        <f>B77/F77</f>
        <v>0.3234758329502698</v>
      </c>
      <c r="H77" s="34">
        <f>C77/F77</f>
        <v>0.3234758329502698</v>
      </c>
      <c r="I77" s="34">
        <f>D77/F77</f>
        <v>0.23160302137778005</v>
      </c>
      <c r="J77" s="34">
        <f>E77/F77</f>
        <v>0.12144531272168027</v>
      </c>
      <c r="K77" s="34">
        <f>G77+H77</f>
        <v>0.6469516659005397</v>
      </c>
      <c r="L77" s="34">
        <f>I77+J77</f>
        <v>0.35304833409946035</v>
      </c>
      <c r="M77" s="34">
        <f>G77+H77+I77+J77</f>
        <v>0.9999999999999999</v>
      </c>
    </row>
    <row r="78" spans="1:7" ht="39.75" customHeight="1">
      <c r="A78" s="154" t="s">
        <v>147</v>
      </c>
      <c r="B78" s="155"/>
      <c r="C78" s="155"/>
      <c r="D78" s="155"/>
      <c r="E78" s="155"/>
      <c r="F78" s="156"/>
      <c r="G78" s="69" t="s">
        <v>250</v>
      </c>
    </row>
    <row r="79" spans="1:13" ht="42" customHeight="1">
      <c r="A79" s="1" t="s">
        <v>94</v>
      </c>
      <c r="B79" s="3" t="s">
        <v>64</v>
      </c>
      <c r="C79" s="3" t="s">
        <v>120</v>
      </c>
      <c r="D79" s="13" t="s">
        <v>140</v>
      </c>
      <c r="E79" s="13" t="s">
        <v>153</v>
      </c>
      <c r="F79" s="13" t="s">
        <v>121</v>
      </c>
      <c r="G79" s="80" t="s">
        <v>64</v>
      </c>
      <c r="H79" s="81" t="s">
        <v>120</v>
      </c>
      <c r="I79" s="82" t="s">
        <v>140</v>
      </c>
      <c r="J79" s="82" t="s">
        <v>153</v>
      </c>
      <c r="K79" s="82" t="s">
        <v>184</v>
      </c>
      <c r="L79" s="82" t="s">
        <v>185</v>
      </c>
      <c r="M79" s="82" t="s">
        <v>121</v>
      </c>
    </row>
    <row r="80" spans="1:13" s="25" customFormat="1" ht="20.25" customHeight="1">
      <c r="A80" s="4" t="s">
        <v>68</v>
      </c>
      <c r="B80" s="23">
        <v>781.91</v>
      </c>
      <c r="C80" s="23">
        <v>781.91</v>
      </c>
      <c r="D80" s="6">
        <v>559.5188099999999</v>
      </c>
      <c r="E80" s="6">
        <v>293.8648</v>
      </c>
      <c r="F80" s="22">
        <f>+B80+C80+D80+E80</f>
        <v>2417.2036099999996</v>
      </c>
      <c r="G80" s="34">
        <f>B80/F80</f>
        <v>0.32347709426100024</v>
      </c>
      <c r="H80" s="34">
        <f>C80/F80</f>
        <v>0.32347709426100024</v>
      </c>
      <c r="I80" s="34">
        <f>D80/F80</f>
        <v>0.23147359522601407</v>
      </c>
      <c r="J80" s="34">
        <f>E80/F80</f>
        <v>0.12157221625198551</v>
      </c>
      <c r="K80" s="34">
        <f>G80+H80</f>
        <v>0.6469541885220005</v>
      </c>
      <c r="L80" s="34">
        <f>I80+J80</f>
        <v>0.35304581147799957</v>
      </c>
      <c r="M80" s="34">
        <f>G80+H80+I80+J80</f>
        <v>1</v>
      </c>
    </row>
    <row r="81" spans="1:13" s="25" customFormat="1" ht="20.25" customHeight="1">
      <c r="A81" s="14" t="s">
        <v>93</v>
      </c>
      <c r="B81" s="23">
        <v>1115.14</v>
      </c>
      <c r="C81" s="23">
        <v>1115.14</v>
      </c>
      <c r="D81" s="6">
        <v>799.3220399999999</v>
      </c>
      <c r="E81" s="6">
        <v>417.7922</v>
      </c>
      <c r="F81" s="22">
        <f>+B81+C81+D81+E81</f>
        <v>3447.39424</v>
      </c>
      <c r="G81" s="34">
        <f>B81/F81</f>
        <v>0.323473302548652</v>
      </c>
      <c r="H81" s="34">
        <f>C81/F81</f>
        <v>0.323473302548652</v>
      </c>
      <c r="I81" s="34">
        <f>D81/F81</f>
        <v>0.23186267202210092</v>
      </c>
      <c r="J81" s="34">
        <f>E81/F81</f>
        <v>0.12119072288059517</v>
      </c>
      <c r="K81" s="34">
        <f>G81+H81</f>
        <v>0.646946605097304</v>
      </c>
      <c r="L81" s="34">
        <f>I81+J81</f>
        <v>0.3530533949026961</v>
      </c>
      <c r="M81" s="34">
        <f>G81+H81+I81+J81</f>
        <v>1</v>
      </c>
    </row>
    <row r="82" spans="1:13" s="25" customFormat="1" ht="20.25" customHeight="1">
      <c r="A82" s="17" t="s">
        <v>71</v>
      </c>
      <c r="B82" s="23">
        <v>4.1</v>
      </c>
      <c r="C82" s="23">
        <v>4.1</v>
      </c>
      <c r="D82" s="6">
        <v>2.54793</v>
      </c>
      <c r="E82" s="6">
        <v>1.9153000000000002</v>
      </c>
      <c r="F82" s="22">
        <f>+B82+C82+D82+E82</f>
        <v>12.66323</v>
      </c>
      <c r="G82" s="34">
        <f>B82/F82</f>
        <v>0.32377205499702677</v>
      </c>
      <c r="H82" s="34">
        <f>C82/F82</f>
        <v>0.32377205499702677</v>
      </c>
      <c r="I82" s="34">
        <f>D82/F82</f>
        <v>0.20120695904599378</v>
      </c>
      <c r="J82" s="34">
        <f>E82/F82</f>
        <v>0.15124893095995257</v>
      </c>
      <c r="K82" s="34">
        <f>G82+H82</f>
        <v>0.6475441099940535</v>
      </c>
      <c r="L82" s="34">
        <f>I82+J82</f>
        <v>0.35245589000594635</v>
      </c>
      <c r="M82" s="34">
        <f>G82+H82+I82+J82</f>
        <v>0.9999999999999998</v>
      </c>
    </row>
    <row r="83" spans="1:13" s="25" customFormat="1" ht="22.5" customHeight="1">
      <c r="A83" s="1" t="s">
        <v>5</v>
      </c>
      <c r="B83" s="3" t="s">
        <v>64</v>
      </c>
      <c r="C83" s="3" t="s">
        <v>120</v>
      </c>
      <c r="D83" s="13" t="s">
        <v>140</v>
      </c>
      <c r="E83" s="13" t="s">
        <v>153</v>
      </c>
      <c r="F83" s="13" t="s">
        <v>121</v>
      </c>
      <c r="G83" s="80" t="s">
        <v>64</v>
      </c>
      <c r="H83" s="81" t="s">
        <v>120</v>
      </c>
      <c r="I83" s="82" t="s">
        <v>140</v>
      </c>
      <c r="J83" s="82" t="s">
        <v>153</v>
      </c>
      <c r="K83" s="82" t="s">
        <v>184</v>
      </c>
      <c r="L83" s="82" t="s">
        <v>185</v>
      </c>
      <c r="M83" s="82" t="s">
        <v>121</v>
      </c>
    </row>
    <row r="84" spans="1:13" ht="20.25" customHeight="1">
      <c r="A84" s="4" t="s">
        <v>68</v>
      </c>
      <c r="B84" s="23">
        <v>608.25</v>
      </c>
      <c r="C84" s="23">
        <v>608.25</v>
      </c>
      <c r="D84" s="6">
        <v>435.15556</v>
      </c>
      <c r="E84" s="6">
        <v>228.6911</v>
      </c>
      <c r="F84" s="22">
        <f>+B84+C84+D84+E84</f>
        <v>1880.34666</v>
      </c>
      <c r="G84" s="34">
        <f>B84/F84</f>
        <v>0.32347758684029043</v>
      </c>
      <c r="H84" s="34">
        <f>C84/F84</f>
        <v>0.32347758684029043</v>
      </c>
      <c r="I84" s="34">
        <f>D84/F84</f>
        <v>0.23142305047091688</v>
      </c>
      <c r="J84" s="34">
        <f>E84/F84</f>
        <v>0.12162177584850233</v>
      </c>
      <c r="K84" s="34">
        <f>G84+H84</f>
        <v>0.6469551736805809</v>
      </c>
      <c r="L84" s="34">
        <f>I84+J84</f>
        <v>0.3530448263194192</v>
      </c>
      <c r="M84" s="34">
        <f>G84+H84+I84+J84</f>
        <v>1</v>
      </c>
    </row>
    <row r="85" spans="1:13" ht="20.25" customHeight="1">
      <c r="A85" s="14" t="s">
        <v>93</v>
      </c>
      <c r="B85" s="23">
        <v>868.12</v>
      </c>
      <c r="C85" s="23">
        <v>868.12</v>
      </c>
      <c r="D85" s="6">
        <v>621.69492</v>
      </c>
      <c r="E85" s="6">
        <v>325.7936</v>
      </c>
      <c r="F85" s="22">
        <f>+B85+C85+D85+E85</f>
        <v>2683.72852</v>
      </c>
      <c r="G85" s="34">
        <f>B85/F85</f>
        <v>0.32347534168620007</v>
      </c>
      <c r="H85" s="34">
        <f>C85/F85</f>
        <v>0.32347534168620007</v>
      </c>
      <c r="I85" s="34">
        <f>D85/F85</f>
        <v>0.23165343117492376</v>
      </c>
      <c r="J85" s="34">
        <f>E85/F85</f>
        <v>0.12139588545267611</v>
      </c>
      <c r="K85" s="34">
        <f>G85+H85</f>
        <v>0.6469506833724001</v>
      </c>
      <c r="L85" s="34">
        <f>I85+J85</f>
        <v>0.35304931662759986</v>
      </c>
      <c r="M85" s="34">
        <f>G85+H85+I85+J85</f>
        <v>1</v>
      </c>
    </row>
    <row r="86" spans="1:13" ht="20.25" customHeight="1">
      <c r="A86" s="17" t="s">
        <v>71</v>
      </c>
      <c r="B86" s="23">
        <v>2.3</v>
      </c>
      <c r="C86" s="23">
        <v>2.3</v>
      </c>
      <c r="D86" s="6">
        <v>1.2133</v>
      </c>
      <c r="E86" s="6">
        <v>1.284</v>
      </c>
      <c r="F86" s="22">
        <f>+B86+C86+D86+E86</f>
        <v>7.0973</v>
      </c>
      <c r="G86" s="34">
        <f>B86/F86</f>
        <v>0.3240668986797796</v>
      </c>
      <c r="H86" s="34">
        <f>C86/F86</f>
        <v>0.3240668986797796</v>
      </c>
      <c r="I86" s="34">
        <f>D86/F86</f>
        <v>0.17095233398616377</v>
      </c>
      <c r="J86" s="34">
        <f>E86/F86</f>
        <v>0.180913868654277</v>
      </c>
      <c r="K86" s="34">
        <f>G86+H86</f>
        <v>0.6481337973595592</v>
      </c>
      <c r="L86" s="34">
        <f>I86+J86</f>
        <v>0.3518662026404408</v>
      </c>
      <c r="M86" s="34">
        <f>G86+H86+I86+J86</f>
        <v>1</v>
      </c>
    </row>
    <row r="87" spans="1:13" ht="21" customHeight="1">
      <c r="A87" s="1" t="s">
        <v>2</v>
      </c>
      <c r="B87" s="18" t="s">
        <v>64</v>
      </c>
      <c r="C87" s="19" t="s">
        <v>120</v>
      </c>
      <c r="D87" s="13" t="s">
        <v>140</v>
      </c>
      <c r="E87" s="13" t="s">
        <v>153</v>
      </c>
      <c r="F87" s="13" t="s">
        <v>121</v>
      </c>
      <c r="G87" s="80" t="s">
        <v>64</v>
      </c>
      <c r="H87" s="81" t="s">
        <v>120</v>
      </c>
      <c r="I87" s="82" t="s">
        <v>140</v>
      </c>
      <c r="J87" s="82" t="s">
        <v>153</v>
      </c>
      <c r="K87" s="82" t="s">
        <v>184</v>
      </c>
      <c r="L87" s="82" t="s">
        <v>185</v>
      </c>
      <c r="M87" s="82" t="s">
        <v>121</v>
      </c>
    </row>
    <row r="88" spans="1:13" ht="20.25" customHeight="1">
      <c r="A88" s="4" t="s">
        <v>68</v>
      </c>
      <c r="B88" s="23">
        <v>303.52</v>
      </c>
      <c r="C88" s="23">
        <v>303.52</v>
      </c>
      <c r="D88" s="6">
        <v>217.61086999999998</v>
      </c>
      <c r="E88" s="6">
        <v>113.66610000000001</v>
      </c>
      <c r="F88" s="22">
        <f>+B88+C88+D88+E88</f>
        <v>938.31697</v>
      </c>
      <c r="G88" s="34">
        <f>B88/F88</f>
        <v>0.3234727812713437</v>
      </c>
      <c r="H88" s="34">
        <f>C88/F88</f>
        <v>0.3234727812713437</v>
      </c>
      <c r="I88" s="34">
        <f>D88/F88</f>
        <v>0.23191616155039804</v>
      </c>
      <c r="J88" s="34">
        <f>E88/F88</f>
        <v>0.1211382759069145</v>
      </c>
      <c r="K88" s="34">
        <f>G88+H88</f>
        <v>0.6469455625426874</v>
      </c>
      <c r="L88" s="34">
        <f>I88+J88</f>
        <v>0.3530544374573126</v>
      </c>
      <c r="M88" s="34">
        <f>G88+H88+I88+J88</f>
        <v>1</v>
      </c>
    </row>
    <row r="89" spans="1:13" ht="20.25" customHeight="1">
      <c r="A89" s="14" t="s">
        <v>93</v>
      </c>
      <c r="B89" s="23">
        <v>433.57</v>
      </c>
      <c r="C89" s="23">
        <v>433.57</v>
      </c>
      <c r="D89" s="6">
        <v>310.84746</v>
      </c>
      <c r="E89" s="6">
        <v>162.3725</v>
      </c>
      <c r="F89" s="22">
        <f>+B89+C89+D89+E89</f>
        <v>1340.35996</v>
      </c>
      <c r="G89" s="34">
        <f>B89/F89</f>
        <v>0.32347280800599265</v>
      </c>
      <c r="H89" s="34">
        <f>C89/F89</f>
        <v>0.32347280800599265</v>
      </c>
      <c r="I89" s="34">
        <f>D89/F89</f>
        <v>0.23191341824326056</v>
      </c>
      <c r="J89" s="34">
        <f>E89/F89</f>
        <v>0.12114096574475412</v>
      </c>
      <c r="K89" s="34">
        <f>G89+H89</f>
        <v>0.6469456160119853</v>
      </c>
      <c r="L89" s="34">
        <f>I89+J89</f>
        <v>0.3530543839880147</v>
      </c>
      <c r="M89" s="34">
        <f>G89+H89+I89+J89</f>
        <v>0.9999999999999999</v>
      </c>
    </row>
    <row r="90" spans="1:13" ht="20.25" customHeight="1">
      <c r="A90" s="17" t="s">
        <v>71</v>
      </c>
      <c r="B90" s="23">
        <v>0.94</v>
      </c>
      <c r="C90" s="23">
        <v>0.94</v>
      </c>
      <c r="D90" s="6">
        <v>0.6728299999999999</v>
      </c>
      <c r="E90" s="6">
        <v>0.3531</v>
      </c>
      <c r="F90" s="22">
        <f>+B90+C90+D90+E90</f>
        <v>2.9059299999999997</v>
      </c>
      <c r="G90" s="34">
        <f>B90/F90</f>
        <v>0.3234764774099858</v>
      </c>
      <c r="H90" s="34">
        <f>C90/F90</f>
        <v>0.3234764774099858</v>
      </c>
      <c r="I90" s="34">
        <f>D90/F90</f>
        <v>0.23153689180400078</v>
      </c>
      <c r="J90" s="34">
        <f>E90/F90</f>
        <v>0.12151015337602766</v>
      </c>
      <c r="K90" s="34">
        <f>G90+H90</f>
        <v>0.6469529548199716</v>
      </c>
      <c r="L90" s="34">
        <f>I90+J90</f>
        <v>0.35304704518002844</v>
      </c>
      <c r="M90" s="34">
        <f>G90+H90+I90+J90</f>
        <v>1</v>
      </c>
    </row>
    <row r="91" spans="1:13" s="25" customFormat="1" ht="27" customHeight="1">
      <c r="A91" s="1" t="s">
        <v>102</v>
      </c>
      <c r="B91" s="3" t="s">
        <v>64</v>
      </c>
      <c r="C91" s="3" t="s">
        <v>120</v>
      </c>
      <c r="D91" s="13" t="s">
        <v>140</v>
      </c>
      <c r="E91" s="13" t="s">
        <v>153</v>
      </c>
      <c r="F91" s="13" t="s">
        <v>121</v>
      </c>
      <c r="G91" s="80" t="s">
        <v>64</v>
      </c>
      <c r="H91" s="81" t="s">
        <v>120</v>
      </c>
      <c r="I91" s="82" t="s">
        <v>140</v>
      </c>
      <c r="J91" s="82" t="s">
        <v>153</v>
      </c>
      <c r="K91" s="82" t="s">
        <v>184</v>
      </c>
      <c r="L91" s="82" t="s">
        <v>185</v>
      </c>
      <c r="M91" s="82" t="s">
        <v>121</v>
      </c>
    </row>
    <row r="92" spans="1:14" ht="25.5" customHeight="1">
      <c r="A92" s="37" t="s">
        <v>47</v>
      </c>
      <c r="B92" s="46">
        <f>45*1.15</f>
        <v>51.74999999999999</v>
      </c>
      <c r="C92" s="40">
        <f>45*1.15</f>
        <v>51.74999999999999</v>
      </c>
      <c r="D92" s="40">
        <v>0</v>
      </c>
      <c r="E92" s="40">
        <v>0</v>
      </c>
      <c r="F92" s="40">
        <f>+B92+C92+D92+E92</f>
        <v>103.49999999999999</v>
      </c>
      <c r="G92" s="41">
        <f>B92/F92</f>
        <v>0.5</v>
      </c>
      <c r="H92" s="41">
        <f>C92/F92</f>
        <v>0.5</v>
      </c>
      <c r="I92" s="41">
        <f>D92/F92</f>
        <v>0</v>
      </c>
      <c r="J92" s="41">
        <f>E92/F92</f>
        <v>0</v>
      </c>
      <c r="K92" s="41">
        <f>G92+H92</f>
        <v>1</v>
      </c>
      <c r="L92" s="41">
        <f>I92+J92</f>
        <v>0</v>
      </c>
      <c r="M92" s="41">
        <f>G92+H92+I92+J92</f>
        <v>1</v>
      </c>
      <c r="N92" s="36" t="s">
        <v>186</v>
      </c>
    </row>
    <row r="93" spans="1:14" ht="20.25" customHeight="1">
      <c r="A93" s="147" t="s">
        <v>48</v>
      </c>
      <c r="B93" s="147"/>
      <c r="C93" s="147"/>
      <c r="D93" s="147"/>
      <c r="E93" s="147"/>
      <c r="F93" s="147"/>
      <c r="G93" s="47"/>
      <c r="H93" s="47"/>
      <c r="I93" s="47"/>
      <c r="J93" s="47"/>
      <c r="K93" s="47"/>
      <c r="L93" s="47"/>
      <c r="M93" s="47"/>
      <c r="N93" s="36" t="s">
        <v>186</v>
      </c>
    </row>
    <row r="94" spans="1:14" ht="20.25" customHeight="1">
      <c r="A94" s="37" t="s">
        <v>68</v>
      </c>
      <c r="B94" s="40">
        <f>160*1.15</f>
        <v>184</v>
      </c>
      <c r="C94" s="40">
        <f>160*1.15</f>
        <v>184</v>
      </c>
      <c r="D94" s="40">
        <v>0</v>
      </c>
      <c r="E94" s="40">
        <v>0</v>
      </c>
      <c r="F94" s="40">
        <f>+B94+C94+D94+E94</f>
        <v>368</v>
      </c>
      <c r="G94" s="41">
        <f>B94/F94</f>
        <v>0.5</v>
      </c>
      <c r="H94" s="41">
        <f>C94/F94</f>
        <v>0.5</v>
      </c>
      <c r="I94" s="41">
        <f>D94/F94</f>
        <v>0</v>
      </c>
      <c r="J94" s="41">
        <f>E94/F94</f>
        <v>0</v>
      </c>
      <c r="K94" s="41">
        <f>G94+H94</f>
        <v>1</v>
      </c>
      <c r="L94" s="41">
        <f>I94+J94</f>
        <v>0</v>
      </c>
      <c r="M94" s="41">
        <f>G94+H94+I94+J94</f>
        <v>1</v>
      </c>
      <c r="N94" s="36" t="s">
        <v>186</v>
      </c>
    </row>
    <row r="95" spans="1:14" ht="20.25" customHeight="1">
      <c r="A95" s="48" t="s">
        <v>93</v>
      </c>
      <c r="B95" s="40">
        <f>230*1.15</f>
        <v>264.5</v>
      </c>
      <c r="C95" s="40">
        <f>230*1.15</f>
        <v>264.5</v>
      </c>
      <c r="D95" s="40">
        <v>0</v>
      </c>
      <c r="E95" s="40">
        <v>0</v>
      </c>
      <c r="F95" s="40">
        <f>+B95+C95+D95+E95</f>
        <v>529</v>
      </c>
      <c r="G95" s="41">
        <f>B95/F95</f>
        <v>0.5</v>
      </c>
      <c r="H95" s="41">
        <f>C95/F95</f>
        <v>0.5</v>
      </c>
      <c r="I95" s="41">
        <f>D95/F95</f>
        <v>0</v>
      </c>
      <c r="J95" s="41">
        <f>E95/F95</f>
        <v>0</v>
      </c>
      <c r="K95" s="41">
        <f>G95+H95</f>
        <v>1</v>
      </c>
      <c r="L95" s="41">
        <f>I95+J95</f>
        <v>0</v>
      </c>
      <c r="M95" s="41">
        <f>G95+H95+I95+J95</f>
        <v>1</v>
      </c>
      <c r="N95" s="36" t="s">
        <v>186</v>
      </c>
    </row>
    <row r="96" spans="1:14" ht="20.25" customHeight="1">
      <c r="A96" s="49" t="s">
        <v>71</v>
      </c>
      <c r="B96" s="46">
        <f>1.5*1.15</f>
        <v>1.7249999999999999</v>
      </c>
      <c r="C96" s="40">
        <f>1.5*1.15</f>
        <v>1.7249999999999999</v>
      </c>
      <c r="D96" s="40">
        <v>0</v>
      </c>
      <c r="E96" s="40">
        <v>0</v>
      </c>
      <c r="F96" s="40">
        <f>+B96+C96+D96+E96</f>
        <v>3.4499999999999997</v>
      </c>
      <c r="G96" s="41">
        <f>B96/F96</f>
        <v>0.5</v>
      </c>
      <c r="H96" s="41">
        <f>C96/F96</f>
        <v>0.5</v>
      </c>
      <c r="I96" s="41">
        <f>D96/F96</f>
        <v>0</v>
      </c>
      <c r="J96" s="41">
        <f>E96/F96</f>
        <v>0</v>
      </c>
      <c r="K96" s="41">
        <f>G96+H96</f>
        <v>1</v>
      </c>
      <c r="L96" s="41">
        <f>I96+J96</f>
        <v>0</v>
      </c>
      <c r="M96" s="41">
        <f>G96+H96+I96+J96</f>
        <v>1</v>
      </c>
      <c r="N96" s="36" t="s">
        <v>186</v>
      </c>
    </row>
    <row r="97" spans="1:14" ht="22.5" customHeight="1">
      <c r="A97" s="157" t="s">
        <v>103</v>
      </c>
      <c r="B97" s="157"/>
      <c r="C97" s="157"/>
      <c r="D97" s="157"/>
      <c r="E97" s="157"/>
      <c r="F97" s="157"/>
      <c r="G97" s="47"/>
      <c r="H97" s="47"/>
      <c r="I97" s="47"/>
      <c r="J97" s="47"/>
      <c r="K97" s="47"/>
      <c r="L97" s="47"/>
      <c r="M97" s="47"/>
      <c r="N97" s="36" t="s">
        <v>186</v>
      </c>
    </row>
    <row r="98" spans="1:13" ht="25.5">
      <c r="A98" s="1" t="s">
        <v>32</v>
      </c>
      <c r="B98" s="7" t="s">
        <v>64</v>
      </c>
      <c r="C98" s="7" t="s">
        <v>120</v>
      </c>
      <c r="D98" s="13" t="s">
        <v>140</v>
      </c>
      <c r="E98" s="13" t="s">
        <v>153</v>
      </c>
      <c r="F98" s="13" t="s">
        <v>121</v>
      </c>
      <c r="G98" s="3" t="s">
        <v>64</v>
      </c>
      <c r="H98" s="12" t="s">
        <v>120</v>
      </c>
      <c r="I98" s="13" t="s">
        <v>140</v>
      </c>
      <c r="J98" s="13" t="s">
        <v>153</v>
      </c>
      <c r="K98" s="13" t="s">
        <v>184</v>
      </c>
      <c r="L98" s="13" t="s">
        <v>185</v>
      </c>
      <c r="M98" s="13" t="s">
        <v>121</v>
      </c>
    </row>
    <row r="99" spans="1:13" ht="20.25" customHeight="1">
      <c r="A99" s="4" t="s">
        <v>1</v>
      </c>
      <c r="B99" s="24">
        <v>220</v>
      </c>
      <c r="C99" s="24">
        <v>220</v>
      </c>
      <c r="D99" s="6">
        <v>157.72899999999998</v>
      </c>
      <c r="E99" s="6">
        <v>82.39</v>
      </c>
      <c r="F99" s="22">
        <f>+B99+C99+D99+E99</f>
        <v>680.119</v>
      </c>
      <c r="G99" s="34">
        <f>B99/F99</f>
        <v>0.3234728040240017</v>
      </c>
      <c r="H99" s="34">
        <f>C99/F99</f>
        <v>0.3234728040240017</v>
      </c>
      <c r="I99" s="34">
        <f>D99/F99</f>
        <v>0.23191382684500797</v>
      </c>
      <c r="J99" s="34">
        <f>E99/F99</f>
        <v>0.12114056510698863</v>
      </c>
      <c r="K99" s="34">
        <f>G99+H99</f>
        <v>0.6469456080480034</v>
      </c>
      <c r="L99" s="34">
        <f>I99+J99</f>
        <v>0.3530543919519966</v>
      </c>
      <c r="M99" s="34">
        <f>G99+H99+I99+J99</f>
        <v>1</v>
      </c>
    </row>
    <row r="100" spans="1:13" ht="25.5">
      <c r="A100" s="1" t="s">
        <v>0</v>
      </c>
      <c r="B100" s="7" t="s">
        <v>64</v>
      </c>
      <c r="C100" s="20" t="s">
        <v>120</v>
      </c>
      <c r="D100" s="13" t="s">
        <v>140</v>
      </c>
      <c r="E100" s="13" t="s">
        <v>153</v>
      </c>
      <c r="F100" s="13" t="s">
        <v>121</v>
      </c>
      <c r="G100" s="3" t="s">
        <v>64</v>
      </c>
      <c r="H100" s="12" t="s">
        <v>120</v>
      </c>
      <c r="I100" s="13" t="s">
        <v>140</v>
      </c>
      <c r="J100" s="13" t="s">
        <v>153</v>
      </c>
      <c r="K100" s="13" t="s">
        <v>184</v>
      </c>
      <c r="L100" s="13" t="s">
        <v>185</v>
      </c>
      <c r="M100" s="13" t="s">
        <v>121</v>
      </c>
    </row>
    <row r="101" spans="1:13" ht="20.25" customHeight="1">
      <c r="A101" s="4" t="s">
        <v>1</v>
      </c>
      <c r="B101" s="24">
        <v>440</v>
      </c>
      <c r="C101" s="24">
        <v>440</v>
      </c>
      <c r="D101" s="6">
        <v>315.45799999999997</v>
      </c>
      <c r="E101" s="6">
        <v>164.78</v>
      </c>
      <c r="F101" s="22">
        <f>+B101+C101+D101+E101</f>
        <v>1360.238</v>
      </c>
      <c r="G101" s="34">
        <f>B101/F101</f>
        <v>0.3234728040240017</v>
      </c>
      <c r="H101" s="34">
        <f>C101/F101</f>
        <v>0.3234728040240017</v>
      </c>
      <c r="I101" s="34">
        <f>D101/F101</f>
        <v>0.23191382684500797</v>
      </c>
      <c r="J101" s="34">
        <f>E101/F101</f>
        <v>0.12114056510698863</v>
      </c>
      <c r="K101" s="34">
        <f>G101+H101</f>
        <v>0.6469456080480034</v>
      </c>
      <c r="L101" s="34">
        <f>I101+J101</f>
        <v>0.3530543919519966</v>
      </c>
      <c r="M101" s="34">
        <f>G101+H101+I101+J101</f>
        <v>1</v>
      </c>
    </row>
    <row r="102" spans="1:14" s="9" customFormat="1" ht="42" customHeight="1">
      <c r="A102" s="158" t="s">
        <v>95</v>
      </c>
      <c r="B102" s="158"/>
      <c r="C102" s="158"/>
      <c r="D102" s="158"/>
      <c r="E102" s="158"/>
      <c r="F102" s="158"/>
      <c r="G102" s="50"/>
      <c r="H102" s="50"/>
      <c r="I102" s="50"/>
      <c r="J102" s="50"/>
      <c r="K102" s="50"/>
      <c r="L102" s="50"/>
      <c r="M102" s="50"/>
      <c r="N102" s="159" t="s">
        <v>199</v>
      </c>
    </row>
    <row r="103" spans="1:14" s="9" customFormat="1" ht="27" customHeight="1">
      <c r="A103" s="51" t="s">
        <v>74</v>
      </c>
      <c r="B103" s="52" t="s">
        <v>64</v>
      </c>
      <c r="C103" s="52" t="s">
        <v>120</v>
      </c>
      <c r="D103" s="53" t="s">
        <v>140</v>
      </c>
      <c r="E103" s="53" t="s">
        <v>153</v>
      </c>
      <c r="F103" s="53" t="s">
        <v>121</v>
      </c>
      <c r="G103" s="52" t="s">
        <v>184</v>
      </c>
      <c r="H103" s="54"/>
      <c r="I103" s="53"/>
      <c r="J103" s="53" t="s">
        <v>185</v>
      </c>
      <c r="K103" s="53"/>
      <c r="L103" s="53"/>
      <c r="M103" s="77" t="s">
        <v>121</v>
      </c>
      <c r="N103" s="160"/>
    </row>
    <row r="104" spans="1:14" s="9" customFormat="1" ht="32.25" customHeight="1">
      <c r="A104" s="110" t="s">
        <v>122</v>
      </c>
      <c r="B104" s="161">
        <v>0.07</v>
      </c>
      <c r="C104" s="161"/>
      <c r="D104" s="109">
        <v>0</v>
      </c>
      <c r="E104" s="109">
        <v>0</v>
      </c>
      <c r="F104" s="109">
        <f aca="true" t="shared" si="16" ref="F104:F119">+B104+C104+D104+E104</f>
        <v>0.07</v>
      </c>
      <c r="G104" s="55">
        <f>B104/F104</f>
        <v>1</v>
      </c>
      <c r="H104" s="55"/>
      <c r="I104" s="55"/>
      <c r="J104" s="55">
        <f>(D104+E104)/F104</f>
        <v>0</v>
      </c>
      <c r="K104" s="55"/>
      <c r="L104" s="55"/>
      <c r="M104" s="78">
        <f>G104+J104</f>
        <v>1</v>
      </c>
      <c r="N104" s="160"/>
    </row>
    <row r="105" spans="1:14" s="9" customFormat="1" ht="62.25" customHeight="1">
      <c r="A105" s="56" t="s">
        <v>123</v>
      </c>
      <c r="B105" s="162">
        <v>1900</v>
      </c>
      <c r="C105" s="162"/>
      <c r="D105" s="109">
        <v>0</v>
      </c>
      <c r="E105" s="109">
        <v>0</v>
      </c>
      <c r="F105" s="109">
        <f t="shared" si="16"/>
        <v>1900</v>
      </c>
      <c r="G105" s="55">
        <f>B105/F105</f>
        <v>1</v>
      </c>
      <c r="H105" s="55"/>
      <c r="I105" s="55"/>
      <c r="J105" s="55">
        <f>(D105+E105)/F105</f>
        <v>0</v>
      </c>
      <c r="K105" s="55"/>
      <c r="L105" s="55"/>
      <c r="M105" s="78">
        <f>G105+J105</f>
        <v>1</v>
      </c>
      <c r="N105" s="160"/>
    </row>
    <row r="106" spans="1:14" s="9" customFormat="1" ht="33" customHeight="1">
      <c r="A106" s="56" t="s">
        <v>124</v>
      </c>
      <c r="B106" s="162">
        <v>500</v>
      </c>
      <c r="C106" s="162"/>
      <c r="D106" s="106">
        <v>51.261925</v>
      </c>
      <c r="E106" s="106">
        <v>26.78</v>
      </c>
      <c r="F106" s="109">
        <f t="shared" si="16"/>
        <v>578.041925</v>
      </c>
      <c r="G106" s="55">
        <f>B106/F106</f>
        <v>0.8649891614695595</v>
      </c>
      <c r="H106" s="55"/>
      <c r="I106" s="55"/>
      <c r="J106" s="55">
        <f>(D106+E106)/F106</f>
        <v>0.1350108385304405</v>
      </c>
      <c r="K106" s="55"/>
      <c r="L106" s="55"/>
      <c r="M106" s="78">
        <f>G106+J106</f>
        <v>1</v>
      </c>
      <c r="N106" s="160"/>
    </row>
    <row r="107" spans="1:14" s="9" customFormat="1" ht="33" customHeight="1">
      <c r="A107" s="56" t="s">
        <v>125</v>
      </c>
      <c r="B107" s="162">
        <v>1500</v>
      </c>
      <c r="C107" s="162"/>
      <c r="D107" s="106">
        <v>206.261</v>
      </c>
      <c r="E107" s="106">
        <v>107.74</v>
      </c>
      <c r="F107" s="109">
        <f t="shared" si="16"/>
        <v>1814.001</v>
      </c>
      <c r="G107" s="55">
        <f>B107/F107</f>
        <v>0.8269014184666933</v>
      </c>
      <c r="H107" s="55"/>
      <c r="I107" s="55"/>
      <c r="J107" s="55">
        <f>(D107+E107)/F107</f>
        <v>0.17309858153330676</v>
      </c>
      <c r="K107" s="55"/>
      <c r="L107" s="55"/>
      <c r="M107" s="78">
        <f>G107+J107</f>
        <v>1</v>
      </c>
      <c r="N107" s="160"/>
    </row>
    <row r="108" spans="1:14" s="9" customFormat="1" ht="33" customHeight="1">
      <c r="A108" s="56" t="s">
        <v>126</v>
      </c>
      <c r="B108" s="162">
        <v>400</v>
      </c>
      <c r="C108" s="162"/>
      <c r="D108" s="109"/>
      <c r="E108" s="57"/>
      <c r="F108" s="109">
        <f t="shared" si="16"/>
        <v>400</v>
      </c>
      <c r="G108" s="50"/>
      <c r="H108" s="50"/>
      <c r="I108" s="50"/>
      <c r="J108" s="50"/>
      <c r="K108" s="50"/>
      <c r="L108" s="50"/>
      <c r="M108" s="50"/>
      <c r="N108" s="160"/>
    </row>
    <row r="109" spans="1:14" s="9" customFormat="1" ht="33" customHeight="1">
      <c r="A109" s="56" t="s">
        <v>56</v>
      </c>
      <c r="B109" s="163" t="s">
        <v>54</v>
      </c>
      <c r="C109" s="164"/>
      <c r="D109" s="164"/>
      <c r="E109" s="164"/>
      <c r="F109" s="165"/>
      <c r="G109" s="50"/>
      <c r="H109" s="50"/>
      <c r="I109" s="50"/>
      <c r="J109" s="50"/>
      <c r="K109" s="50"/>
      <c r="L109" s="50"/>
      <c r="M109" s="50"/>
      <c r="N109" s="160"/>
    </row>
    <row r="110" spans="1:14" s="9" customFormat="1" ht="33" customHeight="1">
      <c r="A110" s="56" t="s">
        <v>55</v>
      </c>
      <c r="B110" s="163" t="s">
        <v>54</v>
      </c>
      <c r="C110" s="164"/>
      <c r="D110" s="164"/>
      <c r="E110" s="164"/>
      <c r="F110" s="165"/>
      <c r="G110" s="50"/>
      <c r="H110" s="50"/>
      <c r="I110" s="50"/>
      <c r="J110" s="50"/>
      <c r="K110" s="50"/>
      <c r="L110" s="50"/>
      <c r="M110" s="50"/>
      <c r="N110" s="160"/>
    </row>
    <row r="111" spans="1:14" s="9" customFormat="1" ht="33" customHeight="1">
      <c r="A111" s="56" t="s">
        <v>46</v>
      </c>
      <c r="B111" s="163" t="s">
        <v>54</v>
      </c>
      <c r="C111" s="164"/>
      <c r="D111" s="164"/>
      <c r="E111" s="164"/>
      <c r="F111" s="165"/>
      <c r="G111" s="50"/>
      <c r="H111" s="50"/>
      <c r="I111" s="50"/>
      <c r="J111" s="50"/>
      <c r="K111" s="50"/>
      <c r="L111" s="50"/>
      <c r="M111" s="50"/>
      <c r="N111" s="160"/>
    </row>
    <row r="112" spans="1:14" s="9" customFormat="1" ht="30" customHeight="1">
      <c r="A112" s="56" t="s">
        <v>127</v>
      </c>
      <c r="B112" s="161">
        <v>0.06</v>
      </c>
      <c r="C112" s="161"/>
      <c r="D112" s="106">
        <v>545.985</v>
      </c>
      <c r="E112" s="106">
        <v>285.2</v>
      </c>
      <c r="F112" s="109">
        <f t="shared" si="16"/>
        <v>831.2449999999999</v>
      </c>
      <c r="G112" s="55">
        <f aca="true" t="shared" si="17" ref="G112:G119">B112/F112</f>
        <v>7.218088529855819E-05</v>
      </c>
      <c r="H112" s="55"/>
      <c r="I112" s="55"/>
      <c r="J112" s="55">
        <f aca="true" t="shared" si="18" ref="J112:J119">(D112+E112)/F112</f>
        <v>0.9999278191147015</v>
      </c>
      <c r="K112" s="55"/>
      <c r="L112" s="55"/>
      <c r="M112" s="78">
        <f aca="true" t="shared" si="19" ref="M112:M119">G112+J112</f>
        <v>1</v>
      </c>
      <c r="N112" s="160"/>
    </row>
    <row r="113" spans="1:14" s="9" customFormat="1" ht="33" customHeight="1">
      <c r="A113" s="56" t="s">
        <v>128</v>
      </c>
      <c r="B113" s="162">
        <v>1322.5</v>
      </c>
      <c r="C113" s="162"/>
      <c r="D113" s="106">
        <v>181.995</v>
      </c>
      <c r="E113" s="106">
        <v>95.07</v>
      </c>
      <c r="F113" s="109">
        <f t="shared" si="16"/>
        <v>1599.5649999999998</v>
      </c>
      <c r="G113" s="55">
        <f t="shared" si="17"/>
        <v>0.8267872827925093</v>
      </c>
      <c r="H113" s="55"/>
      <c r="I113" s="55"/>
      <c r="J113" s="55">
        <f t="shared" si="18"/>
        <v>0.1732127172074908</v>
      </c>
      <c r="K113" s="55"/>
      <c r="L113" s="55"/>
      <c r="M113" s="78">
        <f t="shared" si="19"/>
        <v>1.0000000000000002</v>
      </c>
      <c r="N113" s="160"/>
    </row>
    <row r="114" spans="1:14" s="9" customFormat="1" ht="29.25" customHeight="1">
      <c r="A114" s="56" t="s">
        <v>129</v>
      </c>
      <c r="B114" s="162">
        <v>360</v>
      </c>
      <c r="C114" s="162"/>
      <c r="D114" s="106">
        <v>48.532</v>
      </c>
      <c r="E114" s="106">
        <v>25.35</v>
      </c>
      <c r="F114" s="109">
        <f t="shared" si="16"/>
        <v>433.882</v>
      </c>
      <c r="G114" s="55">
        <f t="shared" si="17"/>
        <v>0.8297186792722445</v>
      </c>
      <c r="H114" s="55"/>
      <c r="I114" s="55"/>
      <c r="J114" s="55">
        <f t="shared" si="18"/>
        <v>0.17028132072775548</v>
      </c>
      <c r="K114" s="55"/>
      <c r="L114" s="55"/>
      <c r="M114" s="78">
        <f t="shared" si="19"/>
        <v>1</v>
      </c>
      <c r="N114" s="160"/>
    </row>
    <row r="115" spans="1:14" s="9" customFormat="1" ht="45" customHeight="1">
      <c r="A115" s="56" t="s">
        <v>130</v>
      </c>
      <c r="B115" s="162">
        <v>1000</v>
      </c>
      <c r="C115" s="162"/>
      <c r="D115" s="109"/>
      <c r="E115" s="57"/>
      <c r="F115" s="109">
        <f t="shared" si="16"/>
        <v>1000</v>
      </c>
      <c r="G115" s="55">
        <f t="shared" si="17"/>
        <v>1</v>
      </c>
      <c r="H115" s="55"/>
      <c r="I115" s="55"/>
      <c r="J115" s="55">
        <f t="shared" si="18"/>
        <v>0</v>
      </c>
      <c r="K115" s="55"/>
      <c r="L115" s="55"/>
      <c r="M115" s="78">
        <f t="shared" si="19"/>
        <v>1</v>
      </c>
      <c r="N115" s="160"/>
    </row>
    <row r="116" spans="1:14" s="10" customFormat="1" ht="39.75" customHeight="1">
      <c r="A116" s="56" t="s">
        <v>131</v>
      </c>
      <c r="B116" s="162">
        <v>272</v>
      </c>
      <c r="C116" s="162"/>
      <c r="D116" s="109"/>
      <c r="E116" s="57"/>
      <c r="F116" s="109">
        <f t="shared" si="16"/>
        <v>272</v>
      </c>
      <c r="G116" s="55">
        <f t="shared" si="17"/>
        <v>1</v>
      </c>
      <c r="H116" s="55"/>
      <c r="I116" s="55"/>
      <c r="J116" s="55">
        <f t="shared" si="18"/>
        <v>0</v>
      </c>
      <c r="K116" s="55"/>
      <c r="L116" s="55"/>
      <c r="M116" s="78">
        <f t="shared" si="19"/>
        <v>1</v>
      </c>
      <c r="N116" s="160"/>
    </row>
    <row r="117" spans="1:14" s="9" customFormat="1" ht="30.75" customHeight="1">
      <c r="A117" s="56" t="s">
        <v>132</v>
      </c>
      <c r="B117" s="161">
        <v>0.02</v>
      </c>
      <c r="C117" s="161"/>
      <c r="D117" s="108"/>
      <c r="E117" s="57"/>
      <c r="F117" s="109">
        <f t="shared" si="16"/>
        <v>0.02</v>
      </c>
      <c r="G117" s="55">
        <f t="shared" si="17"/>
        <v>1</v>
      </c>
      <c r="H117" s="55"/>
      <c r="I117" s="55"/>
      <c r="J117" s="55">
        <f t="shared" si="18"/>
        <v>0</v>
      </c>
      <c r="K117" s="55"/>
      <c r="L117" s="55"/>
      <c r="M117" s="78">
        <f t="shared" si="19"/>
        <v>1</v>
      </c>
      <c r="N117" s="160"/>
    </row>
    <row r="118" spans="1:14" s="9" customFormat="1" ht="33" customHeight="1">
      <c r="A118" s="56" t="s">
        <v>133</v>
      </c>
      <c r="B118" s="161">
        <v>0.03</v>
      </c>
      <c r="C118" s="161"/>
      <c r="D118" s="108"/>
      <c r="E118" s="57"/>
      <c r="F118" s="109">
        <f t="shared" si="16"/>
        <v>0.03</v>
      </c>
      <c r="G118" s="55">
        <f t="shared" si="17"/>
        <v>1</v>
      </c>
      <c r="H118" s="55"/>
      <c r="I118" s="55"/>
      <c r="J118" s="55">
        <f t="shared" si="18"/>
        <v>0</v>
      </c>
      <c r="K118" s="55"/>
      <c r="L118" s="55"/>
      <c r="M118" s="78">
        <f t="shared" si="19"/>
        <v>1</v>
      </c>
      <c r="N118" s="160"/>
    </row>
    <row r="119" spans="1:14" s="9" customFormat="1" ht="28.5" customHeight="1">
      <c r="A119" s="56" t="s">
        <v>3</v>
      </c>
      <c r="B119" s="166">
        <f>30*1.15</f>
        <v>34.5</v>
      </c>
      <c r="C119" s="166"/>
      <c r="D119" s="106">
        <v>9.58507</v>
      </c>
      <c r="E119" s="106">
        <v>5</v>
      </c>
      <c r="F119" s="109">
        <f t="shared" si="16"/>
        <v>49.08507</v>
      </c>
      <c r="G119" s="55">
        <f t="shared" si="17"/>
        <v>0.7028613792340522</v>
      </c>
      <c r="H119" s="55"/>
      <c r="I119" s="55"/>
      <c r="J119" s="55">
        <f t="shared" si="18"/>
        <v>0.29713862076594777</v>
      </c>
      <c r="K119" s="55"/>
      <c r="L119" s="55"/>
      <c r="M119" s="78">
        <f t="shared" si="19"/>
        <v>1</v>
      </c>
      <c r="N119" s="160"/>
    </row>
    <row r="120" spans="1:14" s="9" customFormat="1" ht="12.75">
      <c r="A120" s="167" t="s">
        <v>107</v>
      </c>
      <c r="B120" s="167"/>
      <c r="C120" s="167"/>
      <c r="D120" s="167"/>
      <c r="E120" s="58"/>
      <c r="F120" s="58"/>
      <c r="G120" s="50"/>
      <c r="H120" s="50"/>
      <c r="I120" s="50"/>
      <c r="J120" s="50"/>
      <c r="K120" s="50"/>
      <c r="L120" s="50"/>
      <c r="M120" s="50"/>
      <c r="N120" s="160"/>
    </row>
    <row r="121" spans="1:14" s="9" customFormat="1" ht="31.5" customHeight="1">
      <c r="A121" s="59" t="s">
        <v>166</v>
      </c>
      <c r="B121" s="168">
        <f>90*1.15</f>
        <v>103.49999999999999</v>
      </c>
      <c r="C121" s="168"/>
      <c r="D121" s="107"/>
      <c r="E121" s="57"/>
      <c r="F121" s="109">
        <f>+B121+C121+D121+E121</f>
        <v>103.49999999999999</v>
      </c>
      <c r="G121" s="55">
        <f>B121/F121</f>
        <v>1</v>
      </c>
      <c r="H121" s="55"/>
      <c r="I121" s="55"/>
      <c r="J121" s="55">
        <f>(D121+E121)/F121</f>
        <v>0</v>
      </c>
      <c r="K121" s="55"/>
      <c r="L121" s="55"/>
      <c r="M121" s="78">
        <f>G121+J121</f>
        <v>1</v>
      </c>
      <c r="N121" s="160"/>
    </row>
    <row r="122" spans="1:14" s="9" customFormat="1" ht="30.75" customHeight="1">
      <c r="A122" s="59" t="s">
        <v>167</v>
      </c>
      <c r="B122" s="168">
        <f>45*1.15</f>
        <v>51.74999999999999</v>
      </c>
      <c r="C122" s="168"/>
      <c r="D122" s="107"/>
      <c r="E122" s="57"/>
      <c r="F122" s="109">
        <f>+B122+C122+D122+E122</f>
        <v>51.74999999999999</v>
      </c>
      <c r="G122" s="55">
        <f>B122/F122</f>
        <v>1</v>
      </c>
      <c r="H122" s="55"/>
      <c r="I122" s="55"/>
      <c r="J122" s="55">
        <f>(D122+E122)/F122</f>
        <v>0</v>
      </c>
      <c r="K122" s="55"/>
      <c r="L122" s="55"/>
      <c r="M122" s="78">
        <f>G122+J122</f>
        <v>1</v>
      </c>
      <c r="N122" s="160"/>
    </row>
    <row r="123" spans="1:14" s="9" customFormat="1" ht="36" customHeight="1">
      <c r="A123" s="51" t="s">
        <v>34</v>
      </c>
      <c r="B123" s="52" t="s">
        <v>64</v>
      </c>
      <c r="C123" s="52" t="s">
        <v>120</v>
      </c>
      <c r="D123" s="53" t="s">
        <v>140</v>
      </c>
      <c r="E123" s="53" t="s">
        <v>153</v>
      </c>
      <c r="F123" s="53" t="s">
        <v>121</v>
      </c>
      <c r="G123" s="52" t="s">
        <v>184</v>
      </c>
      <c r="H123" s="54"/>
      <c r="I123" s="53"/>
      <c r="J123" s="53" t="s">
        <v>185</v>
      </c>
      <c r="K123" s="53"/>
      <c r="L123" s="53"/>
      <c r="M123" s="77" t="s">
        <v>121</v>
      </c>
      <c r="N123" s="160"/>
    </row>
    <row r="124" spans="1:14" s="9" customFormat="1" ht="24.75" customHeight="1">
      <c r="A124" s="59" t="s">
        <v>139</v>
      </c>
      <c r="B124" s="168">
        <v>1564</v>
      </c>
      <c r="C124" s="168"/>
      <c r="D124" s="106">
        <v>137.89705999999998</v>
      </c>
      <c r="E124" s="106">
        <v>72.0324</v>
      </c>
      <c r="F124" s="109">
        <f>+B124+C124+D124+E124</f>
        <v>1773.92946</v>
      </c>
      <c r="G124" s="55">
        <f>B124/F124</f>
        <v>0.881658507435803</v>
      </c>
      <c r="H124" s="55"/>
      <c r="I124" s="55"/>
      <c r="J124" s="55">
        <f>(D124+E124)/F124</f>
        <v>0.11834149256419699</v>
      </c>
      <c r="K124" s="55"/>
      <c r="L124" s="55"/>
      <c r="M124" s="78">
        <f>G124+J124</f>
        <v>1</v>
      </c>
      <c r="N124" s="160"/>
    </row>
    <row r="125" spans="1:14" s="9" customFormat="1" ht="12.75">
      <c r="A125" s="60" t="s">
        <v>75</v>
      </c>
      <c r="B125" s="168">
        <v>156.39999999999998</v>
      </c>
      <c r="C125" s="168"/>
      <c r="D125" s="106">
        <v>5.823840000000001</v>
      </c>
      <c r="E125" s="106">
        <v>3.0388</v>
      </c>
      <c r="F125" s="109">
        <f>+B125+C125+D125+E125</f>
        <v>165.26263999999998</v>
      </c>
      <c r="G125" s="55">
        <f>B125/F125</f>
        <v>0.946372392453612</v>
      </c>
      <c r="H125" s="55"/>
      <c r="I125" s="55"/>
      <c r="J125" s="55">
        <f>(D125+E125)/F125</f>
        <v>0.05362760754638799</v>
      </c>
      <c r="K125" s="55"/>
      <c r="L125" s="55"/>
      <c r="M125" s="78">
        <f>G125+J125</f>
        <v>1</v>
      </c>
      <c r="N125" s="160"/>
    </row>
    <row r="126" spans="1:14" s="9" customFormat="1" ht="30.75" customHeight="1">
      <c r="A126" s="51" t="s">
        <v>108</v>
      </c>
      <c r="B126" s="52" t="s">
        <v>64</v>
      </c>
      <c r="C126" s="52" t="s">
        <v>120</v>
      </c>
      <c r="D126" s="53" t="s">
        <v>140</v>
      </c>
      <c r="E126" s="53" t="s">
        <v>153</v>
      </c>
      <c r="F126" s="53" t="s">
        <v>121</v>
      </c>
      <c r="G126" s="52" t="s">
        <v>184</v>
      </c>
      <c r="H126" s="54"/>
      <c r="I126" s="53"/>
      <c r="J126" s="53" t="s">
        <v>185</v>
      </c>
      <c r="K126" s="53"/>
      <c r="L126" s="53"/>
      <c r="M126" s="77" t="s">
        <v>121</v>
      </c>
      <c r="N126" s="160"/>
    </row>
    <row r="127" spans="1:14" s="9" customFormat="1" ht="12.75">
      <c r="A127" s="58" t="s">
        <v>134</v>
      </c>
      <c r="B127" s="166">
        <v>1.2</v>
      </c>
      <c r="C127" s="166"/>
      <c r="D127" s="106">
        <v>0.43017</v>
      </c>
      <c r="E127" s="106">
        <v>0.2247</v>
      </c>
      <c r="F127" s="109">
        <f>+B127+C127+D127+E127</f>
        <v>1.85487</v>
      </c>
      <c r="G127" s="50"/>
      <c r="H127" s="50"/>
      <c r="I127" s="50"/>
      <c r="J127" s="50"/>
      <c r="K127" s="50"/>
      <c r="L127" s="50"/>
      <c r="M127" s="50"/>
      <c r="N127" s="160"/>
    </row>
    <row r="128" spans="1:14" s="9" customFormat="1" ht="27.75" customHeight="1">
      <c r="A128" s="51" t="s">
        <v>96</v>
      </c>
      <c r="B128" s="52" t="s">
        <v>64</v>
      </c>
      <c r="C128" s="52" t="s">
        <v>120</v>
      </c>
      <c r="D128" s="53" t="s">
        <v>140</v>
      </c>
      <c r="E128" s="53" t="s">
        <v>153</v>
      </c>
      <c r="F128" s="53" t="s">
        <v>121</v>
      </c>
      <c r="G128" s="52" t="s">
        <v>184</v>
      </c>
      <c r="H128" s="54"/>
      <c r="I128" s="53"/>
      <c r="J128" s="53" t="s">
        <v>185</v>
      </c>
      <c r="K128" s="53"/>
      <c r="L128" s="53"/>
      <c r="M128" s="77" t="s">
        <v>121</v>
      </c>
      <c r="N128" s="160"/>
    </row>
    <row r="129" spans="1:14" s="9" customFormat="1" ht="12.75">
      <c r="A129" s="59" t="s">
        <v>138</v>
      </c>
      <c r="B129" s="168">
        <v>2144</v>
      </c>
      <c r="C129" s="168"/>
      <c r="D129" s="106">
        <v>768.5704</v>
      </c>
      <c r="E129" s="106">
        <v>401.464</v>
      </c>
      <c r="F129" s="109">
        <f>+B129+C129+D129+E129</f>
        <v>3314.0344</v>
      </c>
      <c r="G129" s="55">
        <f>B129/F129</f>
        <v>0.6469456080480034</v>
      </c>
      <c r="H129" s="55"/>
      <c r="I129" s="55"/>
      <c r="J129" s="55">
        <f>(D129+E129)/F129</f>
        <v>0.3530543919519966</v>
      </c>
      <c r="K129" s="55"/>
      <c r="L129" s="55"/>
      <c r="M129" s="78">
        <f>G129+J129</f>
        <v>1</v>
      </c>
      <c r="N129" s="160"/>
    </row>
    <row r="130" spans="1:14" s="9" customFormat="1" ht="12.75">
      <c r="A130" s="60" t="s">
        <v>75</v>
      </c>
      <c r="B130" s="168">
        <v>215.44</v>
      </c>
      <c r="C130" s="168"/>
      <c r="D130" s="106">
        <v>77.23205999999999</v>
      </c>
      <c r="E130" s="106">
        <v>40.339000000000006</v>
      </c>
      <c r="F130" s="109">
        <f>+B130+C130+D130+E130</f>
        <v>333.01106</v>
      </c>
      <c r="G130" s="55">
        <f>B130/F130</f>
        <v>0.6469454798288081</v>
      </c>
      <c r="H130" s="55"/>
      <c r="I130" s="55"/>
      <c r="J130" s="55">
        <f>(D130+E130)/F130</f>
        <v>0.3530545201711919</v>
      </c>
      <c r="K130" s="55"/>
      <c r="L130" s="55"/>
      <c r="M130" s="78">
        <f>G130+J130</f>
        <v>1</v>
      </c>
      <c r="N130" s="160"/>
    </row>
    <row r="131" spans="1:14" s="9" customFormat="1" ht="29.25" customHeight="1">
      <c r="A131" s="51" t="s">
        <v>76</v>
      </c>
      <c r="B131" s="52" t="s">
        <v>64</v>
      </c>
      <c r="C131" s="52" t="s">
        <v>120</v>
      </c>
      <c r="D131" s="53" t="s">
        <v>140</v>
      </c>
      <c r="E131" s="53" t="s">
        <v>153</v>
      </c>
      <c r="F131" s="53" t="s">
        <v>121</v>
      </c>
      <c r="G131" s="52" t="s">
        <v>184</v>
      </c>
      <c r="H131" s="54"/>
      <c r="I131" s="53"/>
      <c r="J131" s="53" t="s">
        <v>185</v>
      </c>
      <c r="K131" s="53"/>
      <c r="L131" s="53"/>
      <c r="M131" s="77" t="s">
        <v>121</v>
      </c>
      <c r="N131" s="160"/>
    </row>
    <row r="132" spans="1:14" s="9" customFormat="1" ht="12.75">
      <c r="A132" s="59" t="s">
        <v>45</v>
      </c>
      <c r="B132" s="168">
        <v>1071.52</v>
      </c>
      <c r="C132" s="168"/>
      <c r="D132" s="106">
        <v>384.25211</v>
      </c>
      <c r="E132" s="106">
        <v>200.5073</v>
      </c>
      <c r="F132" s="109">
        <f>+B132+C132+D132+E132</f>
        <v>1656.2794099999999</v>
      </c>
      <c r="G132" s="55">
        <f>B132/F132</f>
        <v>0.6469439839259972</v>
      </c>
      <c r="H132" s="55"/>
      <c r="I132" s="55"/>
      <c r="J132" s="55">
        <f>(D132+E132)/F132</f>
        <v>0.3530560160740029</v>
      </c>
      <c r="K132" s="55"/>
      <c r="L132" s="55"/>
      <c r="M132" s="78">
        <f>G132+J132</f>
        <v>1</v>
      </c>
      <c r="N132" s="160"/>
    </row>
    <row r="133" spans="1:14" s="9" customFormat="1" ht="12.75">
      <c r="A133" s="60" t="s">
        <v>26</v>
      </c>
      <c r="B133" s="168">
        <v>616.52</v>
      </c>
      <c r="C133" s="168"/>
      <c r="D133" s="106">
        <v>221.00811</v>
      </c>
      <c r="E133" s="106">
        <v>115.4423</v>
      </c>
      <c r="F133" s="109">
        <f>+B133+C133+D133+E133</f>
        <v>952.97041</v>
      </c>
      <c r="G133" s="55">
        <f>B133/F133</f>
        <v>0.6469455856452038</v>
      </c>
      <c r="H133" s="55"/>
      <c r="I133" s="55"/>
      <c r="J133" s="55">
        <f>(D133+E133)/F133</f>
        <v>0.3530544143547962</v>
      </c>
      <c r="K133" s="55"/>
      <c r="L133" s="55"/>
      <c r="M133" s="78">
        <f>G133+J133</f>
        <v>1</v>
      </c>
      <c r="N133" s="160"/>
    </row>
    <row r="134" spans="1:14" s="9" customFormat="1" ht="47.25" customHeight="1">
      <c r="A134" s="51" t="s">
        <v>137</v>
      </c>
      <c r="B134" s="52" t="s">
        <v>64</v>
      </c>
      <c r="C134" s="52" t="s">
        <v>120</v>
      </c>
      <c r="D134" s="53" t="s">
        <v>140</v>
      </c>
      <c r="E134" s="53" t="s">
        <v>153</v>
      </c>
      <c r="F134" s="53" t="s">
        <v>121</v>
      </c>
      <c r="G134" s="52" t="s">
        <v>184</v>
      </c>
      <c r="H134" s="54"/>
      <c r="I134" s="53"/>
      <c r="J134" s="53" t="s">
        <v>185</v>
      </c>
      <c r="K134" s="53"/>
      <c r="L134" s="53"/>
      <c r="M134" s="77" t="s">
        <v>121</v>
      </c>
      <c r="N134" s="160"/>
    </row>
    <row r="135" spans="1:14" s="9" customFormat="1" ht="12.75">
      <c r="A135" s="59" t="s">
        <v>33</v>
      </c>
      <c r="B135" s="168">
        <v>2250</v>
      </c>
      <c r="C135" s="168"/>
      <c r="D135" s="106">
        <v>985.80625</v>
      </c>
      <c r="E135" s="106">
        <v>514.9375000000001</v>
      </c>
      <c r="F135" s="109">
        <f>+B135+C135+D135+E135</f>
        <v>3750.74375</v>
      </c>
      <c r="G135" s="55">
        <f>B135/F135</f>
        <v>0.5998810235969866</v>
      </c>
      <c r="H135" s="55"/>
      <c r="I135" s="55"/>
      <c r="J135" s="55">
        <f>(D135+E135)/F135</f>
        <v>0.4001189764030134</v>
      </c>
      <c r="K135" s="55"/>
      <c r="L135" s="55"/>
      <c r="M135" s="78">
        <f>G135+J135</f>
        <v>1</v>
      </c>
      <c r="N135" s="160"/>
    </row>
    <row r="136" spans="1:14" s="9" customFormat="1" ht="12.75">
      <c r="A136" s="169"/>
      <c r="B136" s="169"/>
      <c r="C136" s="169"/>
      <c r="D136" s="169"/>
      <c r="E136" s="169"/>
      <c r="F136" s="169"/>
      <c r="G136" s="50"/>
      <c r="H136" s="50"/>
      <c r="I136" s="50"/>
      <c r="J136" s="50"/>
      <c r="K136" s="50"/>
      <c r="L136" s="50"/>
      <c r="M136" s="50"/>
      <c r="N136" s="160"/>
    </row>
    <row r="137" spans="1:14" s="9" customFormat="1" ht="12.75">
      <c r="A137" s="170" t="s">
        <v>135</v>
      </c>
      <c r="B137" s="171"/>
      <c r="C137" s="171"/>
      <c r="D137" s="171"/>
      <c r="E137" s="171"/>
      <c r="F137" s="172"/>
      <c r="G137" s="50"/>
      <c r="H137" s="50"/>
      <c r="I137" s="50"/>
      <c r="J137" s="50"/>
      <c r="K137" s="50"/>
      <c r="L137" s="50"/>
      <c r="M137" s="50"/>
      <c r="N137" s="160"/>
    </row>
    <row r="138" spans="1:14" s="9" customFormat="1" ht="12.75">
      <c r="A138" s="170" t="s">
        <v>136</v>
      </c>
      <c r="B138" s="171"/>
      <c r="C138" s="171"/>
      <c r="D138" s="171"/>
      <c r="E138" s="171"/>
      <c r="F138" s="172"/>
      <c r="G138" s="50"/>
      <c r="H138" s="50"/>
      <c r="I138" s="50"/>
      <c r="J138" s="50"/>
      <c r="K138" s="50"/>
      <c r="L138" s="50"/>
      <c r="M138" s="50"/>
      <c r="N138" s="160"/>
    </row>
    <row r="139" spans="1:6" ht="30" customHeight="1">
      <c r="A139" s="1" t="s">
        <v>77</v>
      </c>
      <c r="B139" s="173" t="s">
        <v>78</v>
      </c>
      <c r="C139" s="173"/>
      <c r="D139" s="173"/>
      <c r="E139" s="173"/>
      <c r="F139" s="173"/>
    </row>
    <row r="140" spans="1:6" s="25" customFormat="1" ht="30.75" customHeight="1">
      <c r="A140" s="1" t="s">
        <v>79</v>
      </c>
      <c r="B140" s="173" t="s">
        <v>109</v>
      </c>
      <c r="C140" s="173"/>
      <c r="D140" s="173"/>
      <c r="E140" s="173"/>
      <c r="F140" s="173"/>
    </row>
    <row r="141" spans="1:6" ht="20.25" customHeight="1">
      <c r="A141" s="144" t="s">
        <v>110</v>
      </c>
      <c r="B141" s="144"/>
      <c r="C141" s="144"/>
      <c r="D141" s="144"/>
      <c r="E141" s="144"/>
      <c r="F141" s="144"/>
    </row>
    <row r="142" spans="1:13" ht="23.25" customHeight="1">
      <c r="A142" s="1" t="s">
        <v>35</v>
      </c>
      <c r="B142" s="3" t="s">
        <v>64</v>
      </c>
      <c r="C142" s="3" t="s">
        <v>120</v>
      </c>
      <c r="D142" s="13" t="s">
        <v>140</v>
      </c>
      <c r="E142" s="13" t="s">
        <v>153</v>
      </c>
      <c r="F142" s="13" t="s">
        <v>121</v>
      </c>
      <c r="G142" s="80" t="s">
        <v>64</v>
      </c>
      <c r="H142" s="81" t="s">
        <v>120</v>
      </c>
      <c r="I142" s="82" t="s">
        <v>140</v>
      </c>
      <c r="J142" s="82" t="s">
        <v>153</v>
      </c>
      <c r="K142" s="82" t="s">
        <v>184</v>
      </c>
      <c r="L142" s="82" t="s">
        <v>185</v>
      </c>
      <c r="M142" s="82" t="s">
        <v>121</v>
      </c>
    </row>
    <row r="143" spans="1:13" ht="20.25" customHeight="1">
      <c r="A143" s="4" t="s">
        <v>68</v>
      </c>
      <c r="B143" s="23">
        <v>699.38</v>
      </c>
      <c r="C143" s="23">
        <v>699.38</v>
      </c>
      <c r="D143" s="6">
        <v>501.4238</v>
      </c>
      <c r="E143" s="6">
        <v>261.9146</v>
      </c>
      <c r="F143" s="22">
        <f>+B143+C143+D143+E143</f>
        <v>2162.0984</v>
      </c>
      <c r="G143" s="34">
        <f>B143/F143</f>
        <v>0.3234727892125539</v>
      </c>
      <c r="H143" s="34">
        <f>C143/F143</f>
        <v>0.3234727892125539</v>
      </c>
      <c r="I143" s="34">
        <f>D143/F143</f>
        <v>0.23191534668357372</v>
      </c>
      <c r="J143" s="34">
        <f>E143/F143</f>
        <v>0.12113907489131856</v>
      </c>
      <c r="K143" s="34">
        <f>G143+H143</f>
        <v>0.6469455784251078</v>
      </c>
      <c r="L143" s="34">
        <f>I143+J143</f>
        <v>0.3530544215748923</v>
      </c>
      <c r="M143" s="34">
        <f>G143+H143+I143+J143</f>
        <v>1</v>
      </c>
    </row>
    <row r="144" spans="1:13" ht="20.25" customHeight="1">
      <c r="A144" s="14" t="s">
        <v>93</v>
      </c>
      <c r="B144" s="23">
        <v>998.86</v>
      </c>
      <c r="C144" s="23">
        <v>998.86</v>
      </c>
      <c r="D144" s="6">
        <v>715.847</v>
      </c>
      <c r="E144" s="6">
        <v>374.35020000000003</v>
      </c>
      <c r="F144" s="22">
        <f>+B144+C144+D144+E144</f>
        <v>3087.9172</v>
      </c>
      <c r="G144" s="34">
        <f>B144/F144</f>
        <v>0.3234736993595554</v>
      </c>
      <c r="H144" s="34">
        <f>C144/F144</f>
        <v>0.3234736993595554</v>
      </c>
      <c r="I144" s="34">
        <f>D144/F144</f>
        <v>0.23182195429333405</v>
      </c>
      <c r="J144" s="34">
        <f>E144/F144</f>
        <v>0.12123064698755526</v>
      </c>
      <c r="K144" s="34">
        <f>G144+H144</f>
        <v>0.6469473987191108</v>
      </c>
      <c r="L144" s="34">
        <f>I144+J144</f>
        <v>0.35305260128088933</v>
      </c>
      <c r="M144" s="34">
        <f>G144+H144+I144+J144</f>
        <v>1</v>
      </c>
    </row>
    <row r="145" spans="1:13" ht="20.25" customHeight="1">
      <c r="A145" s="17" t="s">
        <v>71</v>
      </c>
      <c r="B145" s="23">
        <v>3.57</v>
      </c>
      <c r="C145" s="23">
        <v>3.57</v>
      </c>
      <c r="D145" s="6">
        <v>2.55896</v>
      </c>
      <c r="E145" s="6">
        <v>1.3375000000000001</v>
      </c>
      <c r="F145" s="22">
        <f>+B145+C145+D145+E145</f>
        <v>11.03646</v>
      </c>
      <c r="G145" s="34">
        <f>B145/F145</f>
        <v>0.3234732876302727</v>
      </c>
      <c r="H145" s="34">
        <f>C145/F145</f>
        <v>0.3234732876302727</v>
      </c>
      <c r="I145" s="34">
        <f>D145/F145</f>
        <v>0.23186420283315481</v>
      </c>
      <c r="J145" s="34">
        <f>E145/F145</f>
        <v>0.12118922190629967</v>
      </c>
      <c r="K145" s="34">
        <f>G145+H145</f>
        <v>0.6469465752605454</v>
      </c>
      <c r="L145" s="34">
        <f>I145+J145</f>
        <v>0.3530534247394545</v>
      </c>
      <c r="M145" s="34">
        <f>G145+H145+I145+J145</f>
        <v>0.9999999999999999</v>
      </c>
    </row>
    <row r="146" spans="1:13" s="25" customFormat="1" ht="24" customHeight="1">
      <c r="A146" s="1" t="s">
        <v>80</v>
      </c>
      <c r="B146" s="3" t="s">
        <v>64</v>
      </c>
      <c r="C146" s="3" t="s">
        <v>120</v>
      </c>
      <c r="D146" s="13" t="s">
        <v>140</v>
      </c>
      <c r="E146" s="13" t="s">
        <v>153</v>
      </c>
      <c r="F146" s="13" t="s">
        <v>121</v>
      </c>
      <c r="G146" s="80" t="s">
        <v>64</v>
      </c>
      <c r="H146" s="81" t="s">
        <v>120</v>
      </c>
      <c r="I146" s="82" t="s">
        <v>140</v>
      </c>
      <c r="J146" s="82" t="s">
        <v>153</v>
      </c>
      <c r="K146" s="82" t="s">
        <v>184</v>
      </c>
      <c r="L146" s="82" t="s">
        <v>185</v>
      </c>
      <c r="M146" s="82" t="s">
        <v>121</v>
      </c>
    </row>
    <row r="147" spans="1:13" ht="20.25" customHeight="1">
      <c r="A147" s="21" t="s">
        <v>111</v>
      </c>
      <c r="B147" s="23">
        <v>2848.88</v>
      </c>
      <c r="C147" s="23">
        <v>2848.88</v>
      </c>
      <c r="D147" s="6">
        <v>2042.59055</v>
      </c>
      <c r="E147" s="6">
        <v>1066.8221</v>
      </c>
      <c r="F147" s="22">
        <f>+B147+C147+D147+E147</f>
        <v>8807.17265</v>
      </c>
      <c r="G147" s="34">
        <f>B147/F147</f>
        <v>0.3234727094852626</v>
      </c>
      <c r="H147" s="34">
        <f>C147/F147</f>
        <v>0.3234727094852626</v>
      </c>
      <c r="I147" s="34">
        <f>D147/F147</f>
        <v>0.23192352769421407</v>
      </c>
      <c r="J147" s="34">
        <f>E147/F147</f>
        <v>0.12113105333526078</v>
      </c>
      <c r="K147" s="34">
        <f>G147+H147</f>
        <v>0.6469454189705252</v>
      </c>
      <c r="L147" s="34">
        <f>I147+J147</f>
        <v>0.35305458102947485</v>
      </c>
      <c r="M147" s="34">
        <f>G147+H147+I147+J147</f>
        <v>1</v>
      </c>
    </row>
    <row r="148" spans="1:13" ht="20.25" customHeight="1">
      <c r="A148" s="17" t="s">
        <v>81</v>
      </c>
      <c r="B148" s="23">
        <v>712.88</v>
      </c>
      <c r="C148" s="23">
        <v>712.88</v>
      </c>
      <c r="D148" s="6">
        <v>511.04195999999996</v>
      </c>
      <c r="E148" s="6">
        <v>267.0292</v>
      </c>
      <c r="F148" s="22">
        <f>+B148+C148+D148+E148</f>
        <v>2203.83116</v>
      </c>
      <c r="G148" s="34">
        <f>B148/F148</f>
        <v>0.3234730558941729</v>
      </c>
      <c r="H148" s="34">
        <f>C148/F148</f>
        <v>0.3234730558941729</v>
      </c>
      <c r="I148" s="34">
        <f>D148/F148</f>
        <v>0.23188798183614026</v>
      </c>
      <c r="J148" s="34">
        <f>E148/F148</f>
        <v>0.1211659063755138</v>
      </c>
      <c r="K148" s="34">
        <f>G148+H148</f>
        <v>0.6469461117883458</v>
      </c>
      <c r="L148" s="34">
        <f>I148+J148</f>
        <v>0.35305388821165407</v>
      </c>
      <c r="M148" s="34">
        <f>G148+H148+I148+J148</f>
        <v>0.9999999999999999</v>
      </c>
    </row>
    <row r="149" spans="1:13" ht="23.25" customHeight="1">
      <c r="A149" s="1" t="s">
        <v>82</v>
      </c>
      <c r="B149" s="3" t="s">
        <v>64</v>
      </c>
      <c r="C149" s="3" t="s">
        <v>120</v>
      </c>
      <c r="D149" s="13" t="s">
        <v>140</v>
      </c>
      <c r="E149" s="13" t="s">
        <v>153</v>
      </c>
      <c r="F149" s="13" t="s">
        <v>121</v>
      </c>
      <c r="G149" s="80" t="s">
        <v>64</v>
      </c>
      <c r="H149" s="81" t="s">
        <v>120</v>
      </c>
      <c r="I149" s="82" t="s">
        <v>140</v>
      </c>
      <c r="J149" s="82" t="s">
        <v>153</v>
      </c>
      <c r="K149" s="82" t="s">
        <v>184</v>
      </c>
      <c r="L149" s="82" t="s">
        <v>185</v>
      </c>
      <c r="M149" s="82" t="s">
        <v>121</v>
      </c>
    </row>
    <row r="150" spans="1:13" ht="20.25" customHeight="1">
      <c r="A150" s="21" t="s">
        <v>112</v>
      </c>
      <c r="B150" s="8">
        <v>143.05</v>
      </c>
      <c r="C150" s="8">
        <v>143.05</v>
      </c>
      <c r="D150" s="6">
        <v>102.4687</v>
      </c>
      <c r="E150" s="6">
        <v>53.6605</v>
      </c>
      <c r="F150" s="22">
        <f>+B150+C150+D150+E150</f>
        <v>442.22920000000005</v>
      </c>
      <c r="G150" s="34">
        <f>B150/F150</f>
        <v>0.323474795422826</v>
      </c>
      <c r="H150" s="34">
        <f>C150/F150</f>
        <v>0.323474795422826</v>
      </c>
      <c r="I150" s="34">
        <f>D150/F150</f>
        <v>0.23170948458401205</v>
      </c>
      <c r="J150" s="34">
        <f>E150/F150</f>
        <v>0.1213409245703359</v>
      </c>
      <c r="K150" s="34">
        <f>G150+H150</f>
        <v>0.646949590845652</v>
      </c>
      <c r="L150" s="34">
        <f>I150+J150</f>
        <v>0.35305040915434793</v>
      </c>
      <c r="M150" s="34">
        <f>G150+H150+I150+J150</f>
        <v>1</v>
      </c>
    </row>
    <row r="151" spans="1:13" ht="20.25" customHeight="1">
      <c r="A151" s="17" t="s">
        <v>81</v>
      </c>
      <c r="B151" s="8">
        <v>35.7</v>
      </c>
      <c r="C151" s="8">
        <v>35.7</v>
      </c>
      <c r="D151" s="6">
        <v>25.54548</v>
      </c>
      <c r="E151" s="6">
        <v>13.4178</v>
      </c>
      <c r="F151" s="22">
        <f>+B151+C151+D151+E151</f>
        <v>110.36328</v>
      </c>
      <c r="G151" s="34">
        <f>B151/F151</f>
        <v>0.32347715653249887</v>
      </c>
      <c r="H151" s="34">
        <f>C151/F151</f>
        <v>0.32347715653249887</v>
      </c>
      <c r="I151" s="34">
        <f>D151/F151</f>
        <v>0.23146720539657756</v>
      </c>
      <c r="J151" s="34">
        <f>E151/F151</f>
        <v>0.12157848153842474</v>
      </c>
      <c r="K151" s="34">
        <f>G151+H151</f>
        <v>0.6469543130649977</v>
      </c>
      <c r="L151" s="34">
        <f>I151+J151</f>
        <v>0.35304568693500227</v>
      </c>
      <c r="M151" s="34">
        <f>G151+H151+I151+J151</f>
        <v>1</v>
      </c>
    </row>
    <row r="152" spans="1:6" ht="20.25" customHeight="1">
      <c r="A152" s="144" t="s">
        <v>113</v>
      </c>
      <c r="B152" s="144"/>
      <c r="C152" s="144"/>
      <c r="D152" s="144"/>
      <c r="E152" s="144"/>
      <c r="F152" s="144"/>
    </row>
    <row r="153" spans="1:13" s="25" customFormat="1" ht="35.25" customHeight="1">
      <c r="A153" s="1" t="s">
        <v>43</v>
      </c>
      <c r="B153" s="3" t="s">
        <v>64</v>
      </c>
      <c r="C153" s="3" t="s">
        <v>120</v>
      </c>
      <c r="D153" s="13" t="s">
        <v>140</v>
      </c>
      <c r="E153" s="13" t="s">
        <v>153</v>
      </c>
      <c r="F153" s="13" t="s">
        <v>121</v>
      </c>
      <c r="G153" s="80" t="s">
        <v>64</v>
      </c>
      <c r="H153" s="81" t="s">
        <v>120</v>
      </c>
      <c r="I153" s="82" t="s">
        <v>140</v>
      </c>
      <c r="J153" s="82" t="s">
        <v>153</v>
      </c>
      <c r="K153" s="82" t="s">
        <v>184</v>
      </c>
      <c r="L153" s="82" t="s">
        <v>185</v>
      </c>
      <c r="M153" s="82" t="s">
        <v>121</v>
      </c>
    </row>
    <row r="154" spans="1:13" ht="20.25" customHeight="1">
      <c r="A154" s="21" t="s">
        <v>114</v>
      </c>
      <c r="B154" s="23">
        <v>1261.19</v>
      </c>
      <c r="C154" s="23">
        <v>1261.19</v>
      </c>
      <c r="D154" s="6">
        <v>903.78717</v>
      </c>
      <c r="E154" s="6">
        <v>472.72600000000006</v>
      </c>
      <c r="F154" s="22">
        <f>+B154+C154+D154+E154</f>
        <v>3898.8931700000003</v>
      </c>
      <c r="G154" s="34">
        <f>B154/F154</f>
        <v>0.32347385399123413</v>
      </c>
      <c r="H154" s="34">
        <f>C154/F154</f>
        <v>0.32347385399123413</v>
      </c>
      <c r="I154" s="34">
        <f>D154/F154</f>
        <v>0.2318060871619111</v>
      </c>
      <c r="J154" s="34">
        <f>E154/F154</f>
        <v>0.12124620485562061</v>
      </c>
      <c r="K154" s="34">
        <f>G154+H154</f>
        <v>0.6469477079824683</v>
      </c>
      <c r="L154" s="34">
        <f>I154+J154</f>
        <v>0.3530522920175317</v>
      </c>
      <c r="M154" s="34">
        <f>G154+H154+I154+J154</f>
        <v>1</v>
      </c>
    </row>
    <row r="155" spans="1:13" ht="20.25" customHeight="1">
      <c r="A155" s="17" t="s">
        <v>73</v>
      </c>
      <c r="B155" s="23">
        <v>2.9</v>
      </c>
      <c r="C155" s="23">
        <v>2.9</v>
      </c>
      <c r="D155" s="6">
        <v>1.81995</v>
      </c>
      <c r="E155" s="6">
        <v>1.3375000000000001</v>
      </c>
      <c r="F155" s="22">
        <f>+B155+C155+D155+E155</f>
        <v>8.95745</v>
      </c>
      <c r="G155" s="34">
        <f>B155/F155</f>
        <v>0.3237528537697671</v>
      </c>
      <c r="H155" s="34">
        <f>C155/F155</f>
        <v>0.3237528537697671</v>
      </c>
      <c r="I155" s="34">
        <f>D155/F155</f>
        <v>0.20317724352354744</v>
      </c>
      <c r="J155" s="34">
        <f>E155/F155</f>
        <v>0.14931704893691844</v>
      </c>
      <c r="K155" s="34">
        <f>G155+H155</f>
        <v>0.6475057075395342</v>
      </c>
      <c r="L155" s="34">
        <f>I155+J155</f>
        <v>0.3524942924604659</v>
      </c>
      <c r="M155" s="34">
        <f>G155+H155+I155+J155</f>
        <v>1</v>
      </c>
    </row>
    <row r="156" spans="1:6" ht="24.75" customHeight="1">
      <c r="A156" s="173" t="s">
        <v>44</v>
      </c>
      <c r="B156" s="173"/>
      <c r="C156" s="173"/>
      <c r="D156" s="173"/>
      <c r="E156" s="173"/>
      <c r="F156" s="173"/>
    </row>
    <row r="157" spans="1:13" s="25" customFormat="1" ht="25.5" customHeight="1">
      <c r="A157" s="1" t="s">
        <v>83</v>
      </c>
      <c r="B157" s="3" t="s">
        <v>64</v>
      </c>
      <c r="C157" s="3" t="s">
        <v>120</v>
      </c>
      <c r="D157" s="13" t="s">
        <v>140</v>
      </c>
      <c r="E157" s="13" t="s">
        <v>153</v>
      </c>
      <c r="F157" s="13" t="s">
        <v>121</v>
      </c>
      <c r="G157" s="80" t="s">
        <v>64</v>
      </c>
      <c r="H157" s="81" t="s">
        <v>120</v>
      </c>
      <c r="I157" s="82" t="s">
        <v>140</v>
      </c>
      <c r="J157" s="82" t="s">
        <v>153</v>
      </c>
      <c r="K157" s="82" t="s">
        <v>184</v>
      </c>
      <c r="L157" s="82" t="s">
        <v>185</v>
      </c>
      <c r="M157" s="82" t="s">
        <v>121</v>
      </c>
    </row>
    <row r="158" spans="1:13" ht="30.75" customHeight="1">
      <c r="A158" s="4" t="s">
        <v>191</v>
      </c>
      <c r="B158" s="23">
        <v>213.99</v>
      </c>
      <c r="C158" s="23">
        <v>213.99</v>
      </c>
      <c r="D158" s="6">
        <v>153.72511</v>
      </c>
      <c r="E158" s="6">
        <v>79.8434</v>
      </c>
      <c r="F158" s="22">
        <f>+B158+C158+D158+E158</f>
        <v>661.54851</v>
      </c>
      <c r="G158" s="34">
        <f>B158/F158</f>
        <v>0.3234683424802816</v>
      </c>
      <c r="H158" s="34">
        <f>C158/F158</f>
        <v>0.3234683424802816</v>
      </c>
      <c r="I158" s="34">
        <f>D158/F158</f>
        <v>0.2323716366619887</v>
      </c>
      <c r="J158" s="34">
        <f>E158/F158</f>
        <v>0.1206916783774481</v>
      </c>
      <c r="K158" s="34">
        <f>G158+H158</f>
        <v>0.6469366849605632</v>
      </c>
      <c r="L158" s="34">
        <f>I158+J158</f>
        <v>0.3530633150394368</v>
      </c>
      <c r="M158" s="34">
        <f>G158+H158+I158+J158</f>
        <v>1</v>
      </c>
    </row>
    <row r="159" spans="1:13" s="25" customFormat="1" ht="25.5">
      <c r="A159" s="4" t="s">
        <v>190</v>
      </c>
      <c r="B159" s="8">
        <f>B158*0.75</f>
        <v>160.4925</v>
      </c>
      <c r="C159" s="8">
        <f>C158*0.75</f>
        <v>160.4925</v>
      </c>
      <c r="D159" s="6">
        <v>89.711402</v>
      </c>
      <c r="E159" s="6">
        <v>46.86814000000001</v>
      </c>
      <c r="F159" s="22">
        <f>+B159+C159+D159+E159</f>
        <v>457.5645420000001</v>
      </c>
      <c r="G159" s="34">
        <f>B159/F159</f>
        <v>0.35075379595300893</v>
      </c>
      <c r="H159" s="34">
        <f>C159/F159</f>
        <v>0.35075379595300893</v>
      </c>
      <c r="I159" s="34">
        <f>D159/F159</f>
        <v>0.1960628365298463</v>
      </c>
      <c r="J159" s="34">
        <f>E159/F159</f>
        <v>0.10242957156413576</v>
      </c>
      <c r="K159" s="34">
        <f>G159+H159</f>
        <v>0.7015075919060179</v>
      </c>
      <c r="L159" s="34">
        <f>I159+J159</f>
        <v>0.29849240809398203</v>
      </c>
      <c r="M159" s="34">
        <f>G159+H159+I159+J159</f>
        <v>0.9999999999999999</v>
      </c>
    </row>
    <row r="160" spans="1:14" s="25" customFormat="1" ht="24.75" customHeight="1">
      <c r="A160" s="37" t="s">
        <v>42</v>
      </c>
      <c r="B160" s="38">
        <v>50</v>
      </c>
      <c r="C160" s="38">
        <v>50</v>
      </c>
      <c r="D160" s="39">
        <v>0</v>
      </c>
      <c r="E160" s="39">
        <v>0</v>
      </c>
      <c r="F160" s="40">
        <f>+B160+C160+D160+E160</f>
        <v>100</v>
      </c>
      <c r="G160" s="41">
        <f>B160/F160</f>
        <v>0.5</v>
      </c>
      <c r="H160" s="41">
        <f>C160/F160</f>
        <v>0.5</v>
      </c>
      <c r="I160" s="41">
        <f>D160/F160</f>
        <v>0</v>
      </c>
      <c r="J160" s="41">
        <f>E160/F160</f>
        <v>0</v>
      </c>
      <c r="K160" s="41">
        <f>G160+H160</f>
        <v>1</v>
      </c>
      <c r="L160" s="41">
        <f>I160+J160</f>
        <v>0</v>
      </c>
      <c r="M160" s="41">
        <f>G160+H160+I160+J160</f>
        <v>1</v>
      </c>
      <c r="N160" s="36" t="s">
        <v>186</v>
      </c>
    </row>
    <row r="161" spans="1:14" s="25" customFormat="1" ht="24.75" customHeight="1">
      <c r="A161" s="70" t="s">
        <v>192</v>
      </c>
      <c r="B161" s="66">
        <v>0</v>
      </c>
      <c r="C161" s="66">
        <v>0</v>
      </c>
      <c r="D161" s="71">
        <v>145.596</v>
      </c>
      <c r="E161" s="71">
        <v>76.50500000000001</v>
      </c>
      <c r="F161" s="67">
        <f>+B161+C161+D161+E161</f>
        <v>222.101</v>
      </c>
      <c r="G161" s="68">
        <f>B161/F161</f>
        <v>0</v>
      </c>
      <c r="H161" s="68">
        <f>C161/F161</f>
        <v>0</v>
      </c>
      <c r="I161" s="68">
        <f>D161/F161</f>
        <v>0.6555395968500818</v>
      </c>
      <c r="J161" s="68">
        <f>E161/F161</f>
        <v>0.3444604031499183</v>
      </c>
      <c r="K161" s="68">
        <f>G161+H161</f>
        <v>0</v>
      </c>
      <c r="L161" s="68">
        <f>I161+J161</f>
        <v>1</v>
      </c>
      <c r="M161" s="68">
        <f>G161+H161+I161+J161</f>
        <v>1</v>
      </c>
      <c r="N161" s="69" t="s">
        <v>250</v>
      </c>
    </row>
    <row r="162" spans="1:7" s="25" customFormat="1" ht="44.25" customHeight="1">
      <c r="A162" s="174" t="s">
        <v>189</v>
      </c>
      <c r="B162" s="175"/>
      <c r="C162" s="175"/>
      <c r="D162" s="175"/>
      <c r="E162" s="175"/>
      <c r="F162" s="176"/>
      <c r="G162" s="69" t="s">
        <v>250</v>
      </c>
    </row>
    <row r="163" spans="1:13" ht="25.5" customHeight="1">
      <c r="A163" s="1" t="s">
        <v>84</v>
      </c>
      <c r="B163" s="3" t="s">
        <v>64</v>
      </c>
      <c r="C163" s="3" t="s">
        <v>120</v>
      </c>
      <c r="D163" s="13" t="s">
        <v>140</v>
      </c>
      <c r="E163" s="13" t="s">
        <v>153</v>
      </c>
      <c r="F163" s="13" t="s">
        <v>121</v>
      </c>
      <c r="G163" s="80" t="s">
        <v>64</v>
      </c>
      <c r="H163" s="81" t="s">
        <v>120</v>
      </c>
      <c r="I163" s="82" t="s">
        <v>140</v>
      </c>
      <c r="J163" s="82" t="s">
        <v>153</v>
      </c>
      <c r="K163" s="82" t="s">
        <v>184</v>
      </c>
      <c r="L163" s="82" t="s">
        <v>185</v>
      </c>
      <c r="M163" s="82" t="s">
        <v>121</v>
      </c>
    </row>
    <row r="164" spans="1:13" ht="20.25" customHeight="1">
      <c r="A164" s="4" t="s">
        <v>115</v>
      </c>
      <c r="B164" s="23">
        <v>105.77</v>
      </c>
      <c r="C164" s="23">
        <v>105.77</v>
      </c>
      <c r="D164" s="6">
        <v>75.83125</v>
      </c>
      <c r="E164" s="6">
        <v>39.6114</v>
      </c>
      <c r="F164" s="22">
        <f>+B164+C164+D164+E164</f>
        <v>326.98265</v>
      </c>
      <c r="G164" s="34">
        <f>B164/F164</f>
        <v>0.32347282034688996</v>
      </c>
      <c r="H164" s="34">
        <f>C164/F164</f>
        <v>0.32347282034688996</v>
      </c>
      <c r="I164" s="34">
        <f>D164/F164</f>
        <v>0.23191215191387066</v>
      </c>
      <c r="J164" s="34">
        <f>E164/F164</f>
        <v>0.12114220739234943</v>
      </c>
      <c r="K164" s="34">
        <f>G164+H164</f>
        <v>0.6469456406937799</v>
      </c>
      <c r="L164" s="34">
        <f>I164+J164</f>
        <v>0.3530543593062201</v>
      </c>
      <c r="M164" s="34">
        <f>G164+H164+I164+J164</f>
        <v>1</v>
      </c>
    </row>
    <row r="165" spans="1:13" s="25" customFormat="1" ht="32.25" customHeight="1">
      <c r="A165" s="1" t="s">
        <v>97</v>
      </c>
      <c r="B165" s="3" t="s">
        <v>64</v>
      </c>
      <c r="C165" s="3" t="s">
        <v>120</v>
      </c>
      <c r="D165" s="13" t="s">
        <v>140</v>
      </c>
      <c r="E165" s="13" t="s">
        <v>153</v>
      </c>
      <c r="F165" s="13" t="s">
        <v>121</v>
      </c>
      <c r="G165" s="80" t="s">
        <v>64</v>
      </c>
      <c r="H165" s="81" t="s">
        <v>120</v>
      </c>
      <c r="I165" s="82" t="s">
        <v>140</v>
      </c>
      <c r="J165" s="82" t="s">
        <v>153</v>
      </c>
      <c r="K165" s="82" t="s">
        <v>184</v>
      </c>
      <c r="L165" s="82" t="s">
        <v>185</v>
      </c>
      <c r="M165" s="82" t="s">
        <v>121</v>
      </c>
    </row>
    <row r="166" spans="1:13" ht="24.75" customHeight="1">
      <c r="A166" s="4" t="s">
        <v>116</v>
      </c>
      <c r="B166" s="23">
        <v>270.83</v>
      </c>
      <c r="C166" s="23">
        <v>270.83</v>
      </c>
      <c r="D166" s="6">
        <v>194.6795</v>
      </c>
      <c r="E166" s="6">
        <v>100.93310000000001</v>
      </c>
      <c r="F166" s="22">
        <f>+B166+C166+D166+E166</f>
        <v>837.2725999999999</v>
      </c>
      <c r="G166" s="34">
        <f>B166/F166</f>
        <v>0.3234669329917162</v>
      </c>
      <c r="H166" s="34">
        <f>C166/F166</f>
        <v>0.3234669329917162</v>
      </c>
      <c r="I166" s="34">
        <f>D166/F166</f>
        <v>0.23251626770062703</v>
      </c>
      <c r="J166" s="34">
        <f>E166/F166</f>
        <v>0.12054986631594061</v>
      </c>
      <c r="K166" s="34">
        <f>G166+H166</f>
        <v>0.6469338659834324</v>
      </c>
      <c r="L166" s="34">
        <f>I166+J166</f>
        <v>0.3530661340165676</v>
      </c>
      <c r="M166" s="34">
        <f>G166+H166+I166+J166</f>
        <v>1</v>
      </c>
    </row>
    <row r="167" spans="1:13" ht="25.5" customHeight="1">
      <c r="A167" s="4" t="s">
        <v>117</v>
      </c>
      <c r="B167" s="8">
        <f>2*1.15</f>
        <v>2.3</v>
      </c>
      <c r="C167" s="8">
        <f>2*1.15</f>
        <v>2.3</v>
      </c>
      <c r="D167" s="6">
        <v>1.0368199999999999</v>
      </c>
      <c r="E167" s="6">
        <v>0.6313</v>
      </c>
      <c r="F167" s="22">
        <f>+B167+C167+D167+E167</f>
        <v>6.26812</v>
      </c>
      <c r="G167" s="34">
        <f>B167/F167</f>
        <v>0.36693617863091327</v>
      </c>
      <c r="H167" s="34">
        <f>C167/F167</f>
        <v>0.36693617863091327</v>
      </c>
      <c r="I167" s="34">
        <f>D167/F167</f>
        <v>0.1654116385774363</v>
      </c>
      <c r="J167" s="34">
        <f>E167/F167</f>
        <v>0.10071600416073719</v>
      </c>
      <c r="K167" s="34">
        <f>G167+H167</f>
        <v>0.7338723572618265</v>
      </c>
      <c r="L167" s="34">
        <f>I167+J167</f>
        <v>0.26612764273817346</v>
      </c>
      <c r="M167" s="34">
        <f>G167+H167+I167+J167</f>
        <v>1</v>
      </c>
    </row>
    <row r="168" spans="1:6" ht="20.25" customHeight="1">
      <c r="A168" s="72" t="s">
        <v>193</v>
      </c>
      <c r="B168" s="69" t="s">
        <v>250</v>
      </c>
      <c r="C168" s="8"/>
      <c r="D168" s="6"/>
      <c r="E168" s="6"/>
      <c r="F168" s="22"/>
    </row>
    <row r="169" spans="1:13" ht="27" customHeight="1">
      <c r="A169" s="1" t="s">
        <v>85</v>
      </c>
      <c r="B169" s="3" t="s">
        <v>64</v>
      </c>
      <c r="C169" s="3" t="s">
        <v>120</v>
      </c>
      <c r="D169" s="13" t="s">
        <v>140</v>
      </c>
      <c r="E169" s="13" t="s">
        <v>153</v>
      </c>
      <c r="F169" s="13" t="s">
        <v>121</v>
      </c>
      <c r="G169" s="80" t="s">
        <v>64</v>
      </c>
      <c r="H169" s="81" t="s">
        <v>120</v>
      </c>
      <c r="I169" s="82" t="s">
        <v>140</v>
      </c>
      <c r="J169" s="82" t="s">
        <v>153</v>
      </c>
      <c r="K169" s="82" t="s">
        <v>184</v>
      </c>
      <c r="L169" s="82" t="s">
        <v>185</v>
      </c>
      <c r="M169" s="82" t="s">
        <v>121</v>
      </c>
    </row>
    <row r="170" spans="1:14" ht="28.5" customHeight="1">
      <c r="A170" s="37" t="s">
        <v>86</v>
      </c>
      <c r="B170" s="46">
        <v>5230.5</v>
      </c>
      <c r="C170" s="46">
        <v>5230.5</v>
      </c>
      <c r="D170" s="39">
        <v>0</v>
      </c>
      <c r="E170" s="39">
        <v>0</v>
      </c>
      <c r="F170" s="40">
        <f>+B170+C170+D170+E170</f>
        <v>10461</v>
      </c>
      <c r="G170" s="41">
        <f>B170/F170</f>
        <v>0.5</v>
      </c>
      <c r="H170" s="41">
        <f>C170/F170</f>
        <v>0.5</v>
      </c>
      <c r="I170" s="41">
        <f>D170/F170</f>
        <v>0</v>
      </c>
      <c r="J170" s="41">
        <f>E170/F170</f>
        <v>0</v>
      </c>
      <c r="K170" s="41">
        <f>G170+H170</f>
        <v>1</v>
      </c>
      <c r="L170" s="41">
        <f>I170+J170</f>
        <v>0</v>
      </c>
      <c r="M170" s="41">
        <f>G170+H170+I170+J170</f>
        <v>1</v>
      </c>
      <c r="N170" s="36" t="s">
        <v>186</v>
      </c>
    </row>
    <row r="171" spans="1:13" s="25" customFormat="1" ht="30" customHeight="1">
      <c r="A171" s="4" t="s">
        <v>87</v>
      </c>
      <c r="B171" s="23">
        <f>750*1.15</f>
        <v>862.4999999999999</v>
      </c>
      <c r="C171" s="8">
        <f>750*1.15</f>
        <v>862.4999999999999</v>
      </c>
      <c r="D171" s="6">
        <v>1103</v>
      </c>
      <c r="E171" s="6">
        <v>576.1538461538461</v>
      </c>
      <c r="F171" s="22">
        <f>+B171+C171+D171+E171</f>
        <v>3404.153846153846</v>
      </c>
      <c r="G171" s="34">
        <f>B171/F171</f>
        <v>0.25336692728340937</v>
      </c>
      <c r="H171" s="34">
        <f>C171/F171</f>
        <v>0.25336692728340937</v>
      </c>
      <c r="I171" s="34">
        <f>D171/F171</f>
        <v>0.3240159081664934</v>
      </c>
      <c r="J171" s="34">
        <f>E171/F171</f>
        <v>0.16925023726668773</v>
      </c>
      <c r="K171" s="34">
        <f>G171+H171</f>
        <v>0.5067338545668187</v>
      </c>
      <c r="L171" s="34">
        <f>I171+J171</f>
        <v>0.49326614543318115</v>
      </c>
      <c r="M171" s="34">
        <f>G171+H171+I171+J171</f>
        <v>0.9999999999999999</v>
      </c>
    </row>
    <row r="172" spans="1:14" s="25" customFormat="1" ht="30" customHeight="1">
      <c r="A172" s="73" t="s">
        <v>148</v>
      </c>
      <c r="B172" s="65">
        <v>0</v>
      </c>
      <c r="C172" s="71">
        <v>0</v>
      </c>
      <c r="D172" s="66">
        <v>1654.5</v>
      </c>
      <c r="E172" s="66">
        <v>864.2307692307693</v>
      </c>
      <c r="F172" s="67">
        <f>+B172+C172+D172+E172</f>
        <v>2518.7307692307695</v>
      </c>
      <c r="G172" s="68">
        <f>B172/F172</f>
        <v>0</v>
      </c>
      <c r="H172" s="68">
        <f>C172/F172</f>
        <v>0</v>
      </c>
      <c r="I172" s="68">
        <f>D172/F172</f>
        <v>0.6568784644280543</v>
      </c>
      <c r="J172" s="68">
        <f>E172/F172</f>
        <v>0.3431215355719456</v>
      </c>
      <c r="K172" s="68">
        <f>G172+H172</f>
        <v>0</v>
      </c>
      <c r="L172" s="68">
        <f>I172+J172</f>
        <v>0.9999999999999999</v>
      </c>
      <c r="M172" s="68">
        <f>G172+H172+I172+J172</f>
        <v>0.9999999999999999</v>
      </c>
      <c r="N172" s="69" t="s">
        <v>250</v>
      </c>
    </row>
    <row r="173" spans="1:14" s="25" customFormat="1" ht="30" customHeight="1">
      <c r="A173" s="73" t="s">
        <v>149</v>
      </c>
      <c r="B173" s="65">
        <v>0</v>
      </c>
      <c r="C173" s="71">
        <v>0</v>
      </c>
      <c r="D173" s="66">
        <v>2206</v>
      </c>
      <c r="E173" s="66">
        <v>1152.3076923076922</v>
      </c>
      <c r="F173" s="67">
        <f>+B173+C173+D173+E173</f>
        <v>3358.3076923076924</v>
      </c>
      <c r="G173" s="68">
        <f>B173/F173</f>
        <v>0</v>
      </c>
      <c r="H173" s="68">
        <f>C173/F173</f>
        <v>0</v>
      </c>
      <c r="I173" s="68">
        <f>D173/F173</f>
        <v>0.6568784644280544</v>
      </c>
      <c r="J173" s="68">
        <f>E173/F173</f>
        <v>0.3431215355719455</v>
      </c>
      <c r="K173" s="68">
        <f>G173+H173</f>
        <v>0</v>
      </c>
      <c r="L173" s="68">
        <f>I173+J173</f>
        <v>1</v>
      </c>
      <c r="M173" s="68">
        <f>G173+H173+I173+J173</f>
        <v>1</v>
      </c>
      <c r="N173" s="69" t="s">
        <v>250</v>
      </c>
    </row>
    <row r="174" spans="1:7" s="25" customFormat="1" ht="37.5" customHeight="1">
      <c r="A174" s="157" t="s">
        <v>88</v>
      </c>
      <c r="B174" s="157"/>
      <c r="C174" s="157"/>
      <c r="D174" s="157"/>
      <c r="E174" s="157"/>
      <c r="F174" s="157"/>
      <c r="G174" s="36" t="s">
        <v>186</v>
      </c>
    </row>
    <row r="175" spans="1:7" ht="29.25" customHeight="1">
      <c r="A175" s="157" t="s">
        <v>118</v>
      </c>
      <c r="B175" s="157"/>
      <c r="C175" s="157"/>
      <c r="D175" s="157"/>
      <c r="E175" s="157"/>
      <c r="F175" s="157"/>
      <c r="G175" s="36" t="s">
        <v>186</v>
      </c>
    </row>
    <row r="176" spans="1:7" ht="29.25" customHeight="1">
      <c r="A176" s="177" t="s">
        <v>194</v>
      </c>
      <c r="B176" s="178"/>
      <c r="C176" s="178"/>
      <c r="D176" s="178"/>
      <c r="E176" s="178"/>
      <c r="F176" s="179"/>
      <c r="G176" s="69" t="s">
        <v>250</v>
      </c>
    </row>
    <row r="177" spans="1:7" ht="29.25" customHeight="1">
      <c r="A177" s="177" t="s">
        <v>195</v>
      </c>
      <c r="B177" s="178"/>
      <c r="C177" s="178"/>
      <c r="D177" s="178"/>
      <c r="E177" s="178"/>
      <c r="F177" s="179"/>
      <c r="G177" s="69" t="s">
        <v>250</v>
      </c>
    </row>
    <row r="178" spans="1:7" s="25" customFormat="1" ht="40.5" customHeight="1">
      <c r="A178" s="1" t="s">
        <v>98</v>
      </c>
      <c r="B178" s="180" t="s">
        <v>89</v>
      </c>
      <c r="C178" s="180"/>
      <c r="D178" s="180"/>
      <c r="E178" s="180"/>
      <c r="F178" s="180"/>
      <c r="G178" s="42"/>
    </row>
    <row r="179" spans="1:7" ht="63" customHeight="1">
      <c r="A179" s="1" t="s">
        <v>90</v>
      </c>
      <c r="B179" s="180" t="s">
        <v>25</v>
      </c>
      <c r="C179" s="180"/>
      <c r="D179" s="180"/>
      <c r="E179" s="180"/>
      <c r="F179" s="180"/>
      <c r="G179" s="42"/>
    </row>
    <row r="180" spans="1:7" ht="54.75" customHeight="1">
      <c r="A180" s="1" t="s">
        <v>36</v>
      </c>
      <c r="B180" s="181" t="s">
        <v>119</v>
      </c>
      <c r="C180" s="181"/>
      <c r="D180" s="181"/>
      <c r="E180" s="181"/>
      <c r="F180" s="181"/>
      <c r="G180" s="36" t="s">
        <v>186</v>
      </c>
    </row>
    <row r="181" spans="1:13" s="25" customFormat="1" ht="34.5" customHeight="1">
      <c r="A181" s="1" t="s">
        <v>99</v>
      </c>
      <c r="B181" s="3" t="s">
        <v>64</v>
      </c>
      <c r="C181" s="3" t="s">
        <v>120</v>
      </c>
      <c r="D181" s="13" t="s">
        <v>140</v>
      </c>
      <c r="E181" s="13" t="s">
        <v>153</v>
      </c>
      <c r="F181" s="13" t="s">
        <v>121</v>
      </c>
      <c r="G181" s="80" t="s">
        <v>64</v>
      </c>
      <c r="H181" s="81" t="s">
        <v>120</v>
      </c>
      <c r="I181" s="82" t="s">
        <v>140</v>
      </c>
      <c r="J181" s="82" t="s">
        <v>153</v>
      </c>
      <c r="K181" s="82" t="s">
        <v>184</v>
      </c>
      <c r="L181" s="82" t="s">
        <v>185</v>
      </c>
      <c r="M181" s="82" t="s">
        <v>121</v>
      </c>
    </row>
    <row r="182" spans="1:14" ht="37.5" customHeight="1">
      <c r="A182" s="37" t="s">
        <v>40</v>
      </c>
      <c r="B182" s="46">
        <f>100*1.15</f>
        <v>114.99999999999999</v>
      </c>
      <c r="C182" s="46">
        <f>100*1.15</f>
        <v>114.99999999999999</v>
      </c>
      <c r="D182" s="39">
        <v>0</v>
      </c>
      <c r="E182" s="39">
        <v>0</v>
      </c>
      <c r="F182" s="40">
        <f>+B182+C182+D182+E182</f>
        <v>229.99999999999997</v>
      </c>
      <c r="G182" s="41">
        <f>B182/F182</f>
        <v>0.5</v>
      </c>
      <c r="H182" s="41">
        <f>C182/F182</f>
        <v>0.5</v>
      </c>
      <c r="I182" s="41">
        <f>D182/F182</f>
        <v>0</v>
      </c>
      <c r="J182" s="41">
        <f>E182/F182</f>
        <v>0</v>
      </c>
      <c r="K182" s="41">
        <f>G182+H182</f>
        <v>1</v>
      </c>
      <c r="L182" s="41">
        <f>I182+J182</f>
        <v>0</v>
      </c>
      <c r="M182" s="41">
        <f>G182+H182+I182+J182</f>
        <v>1</v>
      </c>
      <c r="N182" s="36" t="s">
        <v>186</v>
      </c>
    </row>
    <row r="183" spans="1:14" ht="30.75" customHeight="1">
      <c r="A183" s="37" t="s">
        <v>41</v>
      </c>
      <c r="B183" s="46">
        <f>10*1.15</f>
        <v>11.5</v>
      </c>
      <c r="C183" s="46">
        <f>10*1.15</f>
        <v>11.5</v>
      </c>
      <c r="D183" s="39">
        <v>0</v>
      </c>
      <c r="E183" s="39">
        <v>0</v>
      </c>
      <c r="F183" s="40">
        <f>+B183+C183+D183+E183</f>
        <v>23</v>
      </c>
      <c r="G183" s="41">
        <f>B183/F183</f>
        <v>0.5</v>
      </c>
      <c r="H183" s="41">
        <f>C183/F183</f>
        <v>0.5</v>
      </c>
      <c r="I183" s="41">
        <f>D183/F183</f>
        <v>0</v>
      </c>
      <c r="J183" s="41">
        <f>E183/F183</f>
        <v>0</v>
      </c>
      <c r="K183" s="41">
        <f>G183+H183</f>
        <v>1</v>
      </c>
      <c r="L183" s="41">
        <f>I183+J183</f>
        <v>0</v>
      </c>
      <c r="M183" s="41">
        <f>G183+H183+I183+J183</f>
        <v>1</v>
      </c>
      <c r="N183" s="36" t="s">
        <v>186</v>
      </c>
    </row>
    <row r="184" spans="1:14" ht="30.75" customHeight="1">
      <c r="A184" s="70" t="s">
        <v>150</v>
      </c>
      <c r="B184" s="71">
        <v>0</v>
      </c>
      <c r="C184" s="71">
        <v>0</v>
      </c>
      <c r="D184" s="66">
        <v>337.47939499999995</v>
      </c>
      <c r="E184" s="66">
        <v>176.31460000000004</v>
      </c>
      <c r="F184" s="67">
        <f>+B184+C184+D184+E184</f>
        <v>513.793995</v>
      </c>
      <c r="G184" s="68">
        <f>B184/F184</f>
        <v>0</v>
      </c>
      <c r="H184" s="68">
        <f>C184/F184</f>
        <v>0</v>
      </c>
      <c r="I184" s="68">
        <f>D184/F184</f>
        <v>0.6568379511714612</v>
      </c>
      <c r="J184" s="68">
        <f>E184/F184</f>
        <v>0.34316204882853885</v>
      </c>
      <c r="K184" s="68">
        <f>G184+H184</f>
        <v>0</v>
      </c>
      <c r="L184" s="68">
        <f>I184+J184</f>
        <v>1</v>
      </c>
      <c r="M184" s="68">
        <f>G184+H184+I184+J184</f>
        <v>1</v>
      </c>
      <c r="N184" s="69" t="s">
        <v>250</v>
      </c>
    </row>
    <row r="185" spans="1:14" ht="30.75" customHeight="1">
      <c r="A185" s="70" t="s">
        <v>151</v>
      </c>
      <c r="B185" s="71">
        <v>0</v>
      </c>
      <c r="C185" s="71">
        <v>0</v>
      </c>
      <c r="D185" s="66">
        <v>169.437345</v>
      </c>
      <c r="E185" s="66">
        <v>87.52172000000002</v>
      </c>
      <c r="F185" s="67">
        <f>+B185+C185+D185+E185</f>
        <v>256.959065</v>
      </c>
      <c r="G185" s="68">
        <f>B185/F185</f>
        <v>0</v>
      </c>
      <c r="H185" s="68">
        <f>C185/F185</f>
        <v>0</v>
      </c>
      <c r="I185" s="68">
        <f>D185/F185</f>
        <v>0.6593943085837427</v>
      </c>
      <c r="J185" s="68">
        <f>E185/F185</f>
        <v>0.34060569141625735</v>
      </c>
      <c r="K185" s="68">
        <f>G185+H185</f>
        <v>0</v>
      </c>
      <c r="L185" s="68">
        <f>I185+J185</f>
        <v>1</v>
      </c>
      <c r="M185" s="68">
        <f>G185+H185+I185+J185</f>
        <v>1</v>
      </c>
      <c r="N185" s="69" t="s">
        <v>250</v>
      </c>
    </row>
    <row r="186" spans="1:14" ht="30.75" customHeight="1">
      <c r="A186" s="70" t="s">
        <v>152</v>
      </c>
      <c r="B186" s="71">
        <v>0</v>
      </c>
      <c r="C186" s="71">
        <v>0</v>
      </c>
      <c r="D186" s="66">
        <v>434.48273</v>
      </c>
      <c r="E186" s="66">
        <v>226.78436000000005</v>
      </c>
      <c r="F186" s="67">
        <f>+B186+C186+D186+E186</f>
        <v>661.26709</v>
      </c>
      <c r="G186" s="68">
        <f>B186/F186</f>
        <v>0</v>
      </c>
      <c r="H186" s="68">
        <f>C186/F186</f>
        <v>0</v>
      </c>
      <c r="I186" s="68">
        <f>D186/F186</f>
        <v>0.6570457483374834</v>
      </c>
      <c r="J186" s="68">
        <f>E186/F186</f>
        <v>0.34295425166251664</v>
      </c>
      <c r="K186" s="68">
        <f>G186+H186</f>
        <v>0</v>
      </c>
      <c r="L186" s="68">
        <f>I186+J186</f>
        <v>1</v>
      </c>
      <c r="M186" s="68">
        <f>G186+H186+I186+J186</f>
        <v>1</v>
      </c>
      <c r="N186" s="69" t="s">
        <v>250</v>
      </c>
    </row>
    <row r="187" spans="1:13" ht="30.75" customHeight="1">
      <c r="A187" s="1" t="s">
        <v>39</v>
      </c>
      <c r="B187" s="3" t="s">
        <v>64</v>
      </c>
      <c r="C187" s="3" t="s">
        <v>120</v>
      </c>
      <c r="D187" s="13" t="s">
        <v>140</v>
      </c>
      <c r="E187" s="13" t="s">
        <v>153</v>
      </c>
      <c r="F187" s="13" t="s">
        <v>121</v>
      </c>
      <c r="G187" s="80" t="s">
        <v>64</v>
      </c>
      <c r="H187" s="81" t="s">
        <v>120</v>
      </c>
      <c r="I187" s="82" t="s">
        <v>140</v>
      </c>
      <c r="J187" s="82" t="s">
        <v>153</v>
      </c>
      <c r="K187" s="82" t="s">
        <v>184</v>
      </c>
      <c r="L187" s="82" t="s">
        <v>185</v>
      </c>
      <c r="M187" s="82" t="s">
        <v>121</v>
      </c>
    </row>
    <row r="188" spans="1:13" ht="27.75" customHeight="1">
      <c r="A188" s="4" t="s">
        <v>38</v>
      </c>
      <c r="B188" s="23">
        <v>147.38</v>
      </c>
      <c r="C188" s="23">
        <v>147.38</v>
      </c>
      <c r="D188" s="6">
        <v>105.92108999999999</v>
      </c>
      <c r="E188" s="6">
        <v>54.944500000000005</v>
      </c>
      <c r="F188" s="22">
        <f>+B188+C188+D188+E188</f>
        <v>455.62559</v>
      </c>
      <c r="G188" s="34">
        <f>B188/F188</f>
        <v>0.3234673451945489</v>
      </c>
      <c r="H188" s="34">
        <f>C188/F188</f>
        <v>0.3234673451945489</v>
      </c>
      <c r="I188" s="34">
        <f>D188/F188</f>
        <v>0.23247397056868557</v>
      </c>
      <c r="J188" s="34">
        <f>E188/F188</f>
        <v>0.12059133904221667</v>
      </c>
      <c r="K188" s="34">
        <f>G188+H188</f>
        <v>0.6469346903890978</v>
      </c>
      <c r="L188" s="34">
        <f>I188+J188</f>
        <v>0.3530653096109022</v>
      </c>
      <c r="M188" s="34">
        <f>G188+H188+I188+J188</f>
        <v>1</v>
      </c>
    </row>
    <row r="189" spans="1:13" ht="23.25" customHeight="1">
      <c r="A189" s="4" t="s">
        <v>91</v>
      </c>
      <c r="B189" s="23">
        <v>42.82</v>
      </c>
      <c r="C189" s="23">
        <v>42.82</v>
      </c>
      <c r="D189" s="6">
        <v>30.76267</v>
      </c>
      <c r="E189" s="6">
        <v>15.975100000000001</v>
      </c>
      <c r="F189" s="22">
        <f>+B189+C189+D189+E189</f>
        <v>132.37777</v>
      </c>
      <c r="G189" s="34">
        <f>B189/F189</f>
        <v>0.32346820769076257</v>
      </c>
      <c r="H189" s="34">
        <f>C189/F189</f>
        <v>0.32346820769076257</v>
      </c>
      <c r="I189" s="34">
        <f>D189/F189</f>
        <v>0.23238546774129826</v>
      </c>
      <c r="J189" s="34">
        <f>E189/F189</f>
        <v>0.1206781168771766</v>
      </c>
      <c r="K189" s="34">
        <f>G189+H189</f>
        <v>0.6469364153815251</v>
      </c>
      <c r="L189" s="34">
        <f>I189+J189</f>
        <v>0.35306358461847487</v>
      </c>
      <c r="M189" s="34">
        <f>G189+H189+I189+J189</f>
        <v>0.9999999999999999</v>
      </c>
    </row>
    <row r="190" spans="1:13" ht="20.25" customHeight="1">
      <c r="A190" s="4" t="s">
        <v>92</v>
      </c>
      <c r="B190" s="23">
        <f>18000*1.15</f>
        <v>20700</v>
      </c>
      <c r="C190" s="22">
        <f>18000*1.15</f>
        <v>20700</v>
      </c>
      <c r="D190" s="6">
        <v>12254.33</v>
      </c>
      <c r="E190" s="6">
        <v>6402.216600000001</v>
      </c>
      <c r="F190" s="22">
        <f>+B190+C190+D190+E190</f>
        <v>60056.5466</v>
      </c>
      <c r="G190" s="34">
        <f>B190/F190</f>
        <v>0.34467516319028574</v>
      </c>
      <c r="H190" s="34">
        <f>C190/F190</f>
        <v>0.34467516319028574</v>
      </c>
      <c r="I190" s="34">
        <f>D190/F190</f>
        <v>0.20404653104046444</v>
      </c>
      <c r="J190" s="34">
        <f>E190/F190</f>
        <v>0.10660314257896408</v>
      </c>
      <c r="K190" s="34">
        <f>G190+H190</f>
        <v>0.6893503263805715</v>
      </c>
      <c r="L190" s="34">
        <f>I190+J190</f>
        <v>0.3106496736194285</v>
      </c>
      <c r="M190" s="34">
        <f>G190+H190+I190+J190</f>
        <v>1</v>
      </c>
    </row>
    <row r="191" spans="1:6" ht="28.5" customHeight="1">
      <c r="A191" s="145" t="s">
        <v>6</v>
      </c>
      <c r="B191" s="145"/>
      <c r="C191" s="145"/>
      <c r="D191" s="145"/>
      <c r="E191" s="145"/>
      <c r="F191" s="145"/>
    </row>
    <row r="192" spans="1:6" ht="33" customHeight="1">
      <c r="A192" s="145" t="s">
        <v>168</v>
      </c>
      <c r="B192" s="145"/>
      <c r="C192" s="145"/>
      <c r="D192" s="145"/>
      <c r="E192" s="145"/>
      <c r="F192" s="145"/>
    </row>
    <row r="193" spans="1:6" ht="37.5" customHeight="1">
      <c r="A193" s="145" t="s">
        <v>169</v>
      </c>
      <c r="B193" s="145"/>
      <c r="C193" s="145"/>
      <c r="D193" s="145"/>
      <c r="E193" s="145"/>
      <c r="F193" s="145"/>
    </row>
    <row r="194" spans="1:6" s="28" customFormat="1" ht="33.75" customHeight="1">
      <c r="A194" s="148" t="s">
        <v>170</v>
      </c>
      <c r="B194" s="148"/>
      <c r="C194" s="148"/>
      <c r="D194" s="148"/>
      <c r="E194" s="148"/>
      <c r="F194" s="148"/>
    </row>
    <row r="195" spans="1:6" s="28" customFormat="1" ht="25.5" customHeight="1">
      <c r="A195" s="145" t="s">
        <v>171</v>
      </c>
      <c r="B195" s="145"/>
      <c r="C195" s="145"/>
      <c r="D195" s="145"/>
      <c r="E195" s="145"/>
      <c r="F195" s="145"/>
    </row>
    <row r="196" spans="1:6" s="28" customFormat="1" ht="24" customHeight="1">
      <c r="A196" s="145" t="s">
        <v>172</v>
      </c>
      <c r="B196" s="145"/>
      <c r="C196" s="145"/>
      <c r="D196" s="145"/>
      <c r="E196" s="145"/>
      <c r="F196" s="145"/>
    </row>
    <row r="197" spans="1:6" s="28" customFormat="1" ht="31.5" customHeight="1">
      <c r="A197" s="145" t="s">
        <v>173</v>
      </c>
      <c r="B197" s="145"/>
      <c r="C197" s="145"/>
      <c r="D197" s="145"/>
      <c r="E197" s="145"/>
      <c r="F197" s="145"/>
    </row>
    <row r="198" spans="1:6" s="28" customFormat="1" ht="34.5" customHeight="1">
      <c r="A198" s="148" t="s">
        <v>174</v>
      </c>
      <c r="B198" s="148"/>
      <c r="C198" s="148"/>
      <c r="D198" s="148"/>
      <c r="E198" s="148"/>
      <c r="F198" s="148"/>
    </row>
    <row r="199" spans="1:6" s="28" customFormat="1" ht="35.25" customHeight="1">
      <c r="A199" s="148" t="s">
        <v>175</v>
      </c>
      <c r="B199" s="148"/>
      <c r="C199" s="148"/>
      <c r="D199" s="148"/>
      <c r="E199" s="148"/>
      <c r="F199" s="148"/>
    </row>
    <row r="200" spans="1:6" s="28" customFormat="1" ht="26.25" customHeight="1">
      <c r="A200" s="145" t="s">
        <v>176</v>
      </c>
      <c r="B200" s="145"/>
      <c r="C200" s="145"/>
      <c r="D200" s="145"/>
      <c r="E200" s="145"/>
      <c r="F200" s="145"/>
    </row>
    <row r="201" spans="1:6" s="28" customFormat="1" ht="27.75" customHeight="1">
      <c r="A201" s="145" t="s">
        <v>177</v>
      </c>
      <c r="B201" s="145"/>
      <c r="C201" s="145"/>
      <c r="D201" s="145"/>
      <c r="E201" s="145"/>
      <c r="F201" s="145"/>
    </row>
    <row r="202" spans="1:6" s="28" customFormat="1" ht="27.75" customHeight="1">
      <c r="A202" s="145" t="s">
        <v>178</v>
      </c>
      <c r="B202" s="145"/>
      <c r="C202" s="145"/>
      <c r="D202" s="145"/>
      <c r="E202" s="145"/>
      <c r="F202" s="145"/>
    </row>
    <row r="203" spans="1:6" s="28" customFormat="1" ht="24.75" customHeight="1">
      <c r="A203" s="148" t="s">
        <v>179</v>
      </c>
      <c r="B203" s="148"/>
      <c r="C203" s="148"/>
      <c r="D203" s="148"/>
      <c r="E203" s="148"/>
      <c r="F203" s="148"/>
    </row>
    <row r="204" spans="1:7" s="28" customFormat="1" ht="35.25" customHeight="1">
      <c r="A204" s="147" t="s">
        <v>180</v>
      </c>
      <c r="B204" s="147"/>
      <c r="C204" s="147"/>
      <c r="D204" s="147"/>
      <c r="E204" s="147"/>
      <c r="F204" s="147"/>
      <c r="G204" s="36" t="s">
        <v>186</v>
      </c>
    </row>
    <row r="205" spans="1:7" s="28" customFormat="1" ht="32.25" customHeight="1">
      <c r="A205" s="147" t="s">
        <v>181</v>
      </c>
      <c r="B205" s="147"/>
      <c r="C205" s="147"/>
      <c r="D205" s="147"/>
      <c r="E205" s="147"/>
      <c r="F205" s="147"/>
      <c r="G205" s="36" t="s">
        <v>186</v>
      </c>
    </row>
    <row r="206" spans="1:7" s="28" customFormat="1" ht="26.25" customHeight="1">
      <c r="A206" s="147" t="s">
        <v>182</v>
      </c>
      <c r="B206" s="147"/>
      <c r="C206" s="147"/>
      <c r="D206" s="147"/>
      <c r="E206" s="147"/>
      <c r="F206" s="147"/>
      <c r="G206" s="36" t="s">
        <v>186</v>
      </c>
    </row>
    <row r="207" spans="1:6" s="28" customFormat="1" ht="45.75" customHeight="1">
      <c r="A207" s="145" t="s">
        <v>183</v>
      </c>
      <c r="B207" s="145"/>
      <c r="C207" s="145"/>
      <c r="D207" s="145"/>
      <c r="E207" s="145"/>
      <c r="F207" s="145"/>
    </row>
    <row r="208" spans="1:7" s="28" customFormat="1" ht="41.25" customHeight="1">
      <c r="A208" s="182" t="s">
        <v>196</v>
      </c>
      <c r="B208" s="182"/>
      <c r="C208" s="182"/>
      <c r="D208" s="182"/>
      <c r="E208" s="182"/>
      <c r="F208" s="182"/>
      <c r="G208" s="69" t="s">
        <v>250</v>
      </c>
    </row>
    <row r="209" spans="1:7" s="28" customFormat="1" ht="51" customHeight="1">
      <c r="A209" s="182" t="s">
        <v>197</v>
      </c>
      <c r="B209" s="182"/>
      <c r="C209" s="182"/>
      <c r="D209" s="182"/>
      <c r="E209" s="182"/>
      <c r="F209" s="182"/>
      <c r="G209" s="69" t="s">
        <v>250</v>
      </c>
    </row>
    <row r="210" spans="1:7" s="28" customFormat="1" ht="43.5" customHeight="1">
      <c r="A210" s="183" t="s">
        <v>198</v>
      </c>
      <c r="B210" s="183"/>
      <c r="C210" s="183"/>
      <c r="D210" s="183"/>
      <c r="E210" s="183"/>
      <c r="F210" s="183"/>
      <c r="G210" s="69" t="s">
        <v>250</v>
      </c>
    </row>
    <row r="211" spans="1:7" s="28" customFormat="1" ht="27.75" customHeight="1">
      <c r="A211" s="43"/>
      <c r="B211" s="44"/>
      <c r="C211" s="44"/>
      <c r="D211" s="44"/>
      <c r="E211" s="45"/>
      <c r="F211" s="45"/>
      <c r="G211" s="35"/>
    </row>
    <row r="212" spans="1:6" s="28" customFormat="1" ht="12.75">
      <c r="A212" s="184" t="s">
        <v>7</v>
      </c>
      <c r="B212" s="184"/>
      <c r="C212" s="184"/>
      <c r="D212" s="184"/>
      <c r="E212" s="5"/>
      <c r="F212" s="5"/>
    </row>
    <row r="213" spans="1:4" s="28" customFormat="1" ht="12.75">
      <c r="A213" s="29" t="s">
        <v>8</v>
      </c>
      <c r="B213" s="184" t="s">
        <v>37</v>
      </c>
      <c r="C213" s="184"/>
      <c r="D213" s="184"/>
    </row>
    <row r="214" spans="1:4" s="28" customFormat="1" ht="12.75">
      <c r="A214" s="30" t="s">
        <v>9</v>
      </c>
      <c r="B214" s="185">
        <v>0.5</v>
      </c>
      <c r="C214" s="185"/>
      <c r="D214" s="185"/>
    </row>
    <row r="215" spans="1:4" s="28" customFormat="1" ht="12.75">
      <c r="A215" s="30" t="s">
        <v>10</v>
      </c>
      <c r="B215" s="185">
        <v>0.4</v>
      </c>
      <c r="C215" s="185"/>
      <c r="D215" s="185"/>
    </row>
    <row r="216" spans="1:4" s="28" customFormat="1" ht="12.75">
      <c r="A216" s="30" t="s">
        <v>11</v>
      </c>
      <c r="B216" s="185">
        <v>0.3</v>
      </c>
      <c r="C216" s="185"/>
      <c r="D216" s="185"/>
    </row>
    <row r="217" spans="1:4" s="28" customFormat="1" ht="12.75">
      <c r="A217" s="30" t="s">
        <v>12</v>
      </c>
      <c r="B217" s="185">
        <v>0.25</v>
      </c>
      <c r="C217" s="185"/>
      <c r="D217" s="185"/>
    </row>
    <row r="218" spans="1:4" s="28" customFormat="1" ht="12.75">
      <c r="A218" s="30" t="s">
        <v>13</v>
      </c>
      <c r="B218" s="185">
        <v>0.2</v>
      </c>
      <c r="C218" s="185"/>
      <c r="D218" s="185"/>
    </row>
    <row r="219" spans="1:4" s="28" customFormat="1" ht="12.75">
      <c r="A219" s="30" t="s">
        <v>14</v>
      </c>
      <c r="B219" s="185">
        <v>0.15</v>
      </c>
      <c r="C219" s="185"/>
      <c r="D219" s="185"/>
    </row>
    <row r="220" spans="1:4" s="28" customFormat="1" ht="25.5" customHeight="1">
      <c r="A220" s="30" t="s">
        <v>15</v>
      </c>
      <c r="B220" s="185">
        <v>0.1</v>
      </c>
      <c r="C220" s="185"/>
      <c r="D220" s="185"/>
    </row>
    <row r="221" spans="1:4" s="28" customFormat="1" ht="23.25" customHeight="1">
      <c r="A221" s="30" t="s">
        <v>16</v>
      </c>
      <c r="B221" s="185">
        <v>0.05</v>
      </c>
      <c r="C221" s="185"/>
      <c r="D221" s="185"/>
    </row>
    <row r="222" spans="1:4" s="28" customFormat="1" ht="12.75">
      <c r="A222" s="30" t="s">
        <v>17</v>
      </c>
      <c r="B222" s="185">
        <v>0</v>
      </c>
      <c r="C222" s="185"/>
      <c r="D222" s="185"/>
    </row>
    <row r="223" spans="1:4" s="28" customFormat="1" ht="12.75">
      <c r="A223" s="187" t="s">
        <v>18</v>
      </c>
      <c r="B223" s="187"/>
      <c r="C223" s="187"/>
      <c r="D223" s="187"/>
    </row>
    <row r="224" spans="1:4" s="28" customFormat="1" ht="12.75">
      <c r="A224" s="31" t="s">
        <v>19</v>
      </c>
      <c r="B224" s="184" t="s">
        <v>37</v>
      </c>
      <c r="C224" s="184"/>
      <c r="D224" s="184"/>
    </row>
    <row r="225" spans="1:4" s="28" customFormat="1" ht="12.75">
      <c r="A225" s="32" t="s">
        <v>20</v>
      </c>
      <c r="B225" s="186">
        <v>0</v>
      </c>
      <c r="C225" s="186"/>
      <c r="D225" s="186"/>
    </row>
    <row r="226" spans="1:4" s="28" customFormat="1" ht="12.75">
      <c r="A226" s="32" t="s">
        <v>21</v>
      </c>
      <c r="B226" s="186">
        <v>0.05</v>
      </c>
      <c r="C226" s="186"/>
      <c r="D226" s="186"/>
    </row>
    <row r="227" spans="1:6" ht="20.25" customHeight="1">
      <c r="A227" s="32" t="s">
        <v>22</v>
      </c>
      <c r="B227" s="186">
        <v>0.1</v>
      </c>
      <c r="C227" s="186"/>
      <c r="D227" s="186"/>
      <c r="E227" s="28"/>
      <c r="F227" s="28"/>
    </row>
    <row r="228" spans="1:6" ht="20.25" customHeight="1">
      <c r="A228" s="32" t="s">
        <v>23</v>
      </c>
      <c r="B228" s="186">
        <v>0.15</v>
      </c>
      <c r="C228" s="186"/>
      <c r="D228" s="186"/>
      <c r="E228" s="28"/>
      <c r="F228" s="28"/>
    </row>
    <row r="229" spans="1:6" ht="20.25" customHeight="1">
      <c r="A229" s="33" t="s">
        <v>24</v>
      </c>
      <c r="B229" s="186"/>
      <c r="C229" s="186"/>
      <c r="D229" s="186"/>
      <c r="E229" s="28"/>
      <c r="F229" s="28"/>
    </row>
  </sheetData>
  <sheetProtection/>
  <mergeCells count="107">
    <mergeCell ref="B229:D229"/>
    <mergeCell ref="A223:D223"/>
    <mergeCell ref="B224:D224"/>
    <mergeCell ref="B225:D225"/>
    <mergeCell ref="B226:D226"/>
    <mergeCell ref="B227:D227"/>
    <mergeCell ref="B228:D228"/>
    <mergeCell ref="B217:D217"/>
    <mergeCell ref="B218:D218"/>
    <mergeCell ref="B219:D219"/>
    <mergeCell ref="B220:D220"/>
    <mergeCell ref="B221:D221"/>
    <mergeCell ref="B222:D222"/>
    <mergeCell ref="A210:F210"/>
    <mergeCell ref="A212:D212"/>
    <mergeCell ref="B213:D213"/>
    <mergeCell ref="B214:D214"/>
    <mergeCell ref="B215:D215"/>
    <mergeCell ref="B216:D216"/>
    <mergeCell ref="A204:F204"/>
    <mergeCell ref="A205:F205"/>
    <mergeCell ref="A206:F206"/>
    <mergeCell ref="A207:F207"/>
    <mergeCell ref="A208:F208"/>
    <mergeCell ref="A209:F209"/>
    <mergeCell ref="A198:F198"/>
    <mergeCell ref="A199:F199"/>
    <mergeCell ref="A200:F200"/>
    <mergeCell ref="A201:F201"/>
    <mergeCell ref="A202:F202"/>
    <mergeCell ref="A203:F203"/>
    <mergeCell ref="A192:F192"/>
    <mergeCell ref="A193:F193"/>
    <mergeCell ref="A194:F194"/>
    <mergeCell ref="A195:F195"/>
    <mergeCell ref="A196:F196"/>
    <mergeCell ref="A197:F197"/>
    <mergeCell ref="A176:F176"/>
    <mergeCell ref="A177:F177"/>
    <mergeCell ref="B178:F178"/>
    <mergeCell ref="B179:F179"/>
    <mergeCell ref="B180:F180"/>
    <mergeCell ref="A191:F191"/>
    <mergeCell ref="A141:F141"/>
    <mergeCell ref="A152:F152"/>
    <mergeCell ref="A156:F156"/>
    <mergeCell ref="A162:F162"/>
    <mergeCell ref="A174:F174"/>
    <mergeCell ref="A175:F175"/>
    <mergeCell ref="B135:C135"/>
    <mergeCell ref="A136:F136"/>
    <mergeCell ref="A137:F137"/>
    <mergeCell ref="A138:F138"/>
    <mergeCell ref="B139:F139"/>
    <mergeCell ref="B140:F140"/>
    <mergeCell ref="B125:C125"/>
    <mergeCell ref="B127:C127"/>
    <mergeCell ref="B129:C129"/>
    <mergeCell ref="B130:C130"/>
    <mergeCell ref="B132:C132"/>
    <mergeCell ref="B133:C133"/>
    <mergeCell ref="B118:C118"/>
    <mergeCell ref="B119:C119"/>
    <mergeCell ref="A120:D120"/>
    <mergeCell ref="B121:C121"/>
    <mergeCell ref="B122:C122"/>
    <mergeCell ref="B124:C124"/>
    <mergeCell ref="B112:C112"/>
    <mergeCell ref="B113:C113"/>
    <mergeCell ref="B114:C114"/>
    <mergeCell ref="B115:C115"/>
    <mergeCell ref="B116:C116"/>
    <mergeCell ref="B117:C117"/>
    <mergeCell ref="A102:F102"/>
    <mergeCell ref="N102:N138"/>
    <mergeCell ref="B104:C104"/>
    <mergeCell ref="B105:C105"/>
    <mergeCell ref="B106:C106"/>
    <mergeCell ref="B107:C107"/>
    <mergeCell ref="B108:C108"/>
    <mergeCell ref="B109:F109"/>
    <mergeCell ref="B110:F110"/>
    <mergeCell ref="B111:F111"/>
    <mergeCell ref="A71:F71"/>
    <mergeCell ref="A72:F72"/>
    <mergeCell ref="A73:F73"/>
    <mergeCell ref="A78:F78"/>
    <mergeCell ref="A93:F93"/>
    <mergeCell ref="A97:F97"/>
    <mergeCell ref="A25:F25"/>
    <mergeCell ref="A26:F26"/>
    <mergeCell ref="A27:F27"/>
    <mergeCell ref="A28:F28"/>
    <mergeCell ref="A29:F29"/>
    <mergeCell ref="A41:F41"/>
    <mergeCell ref="A13:F13"/>
    <mergeCell ref="A14:F14"/>
    <mergeCell ref="A15:F15"/>
    <mergeCell ref="A22:F22"/>
    <mergeCell ref="A23:F23"/>
    <mergeCell ref="A24:F24"/>
    <mergeCell ref="A1:F1"/>
    <mergeCell ref="A2:F2"/>
    <mergeCell ref="A9:F9"/>
    <mergeCell ref="A10:F10"/>
    <mergeCell ref="A11:F11"/>
    <mergeCell ref="A12:F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zoomScale="80" zoomScaleNormal="80" zoomScalePageLayoutView="0" workbookViewId="0" topLeftCell="A1">
      <selection activeCell="A1" sqref="A1:F1"/>
    </sheetView>
  </sheetViews>
  <sheetFormatPr defaultColWidth="9.00390625" defaultRowHeight="12.75"/>
  <cols>
    <col min="4" max="4" width="30.625" style="0" customWidth="1"/>
    <col min="5" max="5" width="35.875" style="0" customWidth="1"/>
    <col min="6" max="6" width="25.375" style="0" customWidth="1"/>
  </cols>
  <sheetData>
    <row r="1" spans="1:12" ht="14.25" customHeight="1">
      <c r="A1" s="195" t="s">
        <v>286</v>
      </c>
      <c r="B1" s="195"/>
      <c r="C1" s="195"/>
      <c r="D1" s="195"/>
      <c r="E1" s="195"/>
      <c r="F1" s="195"/>
      <c r="G1" s="86"/>
      <c r="H1" s="86"/>
      <c r="I1" s="86"/>
      <c r="J1" s="86"/>
      <c r="K1" s="86"/>
      <c r="L1" s="86"/>
    </row>
    <row r="2" spans="1:6" ht="18">
      <c r="A2" s="87" t="s">
        <v>200</v>
      </c>
      <c r="B2" s="87" t="s">
        <v>201</v>
      </c>
      <c r="C2" s="88"/>
      <c r="D2" s="87" t="s">
        <v>202</v>
      </c>
      <c r="E2" s="89" t="s">
        <v>256</v>
      </c>
      <c r="F2" s="89" t="s">
        <v>203</v>
      </c>
    </row>
    <row r="3" spans="1:6" ht="12.75">
      <c r="A3" s="196" t="s">
        <v>204</v>
      </c>
      <c r="B3" s="197" t="s">
        <v>205</v>
      </c>
      <c r="C3" s="92" t="s">
        <v>206</v>
      </c>
      <c r="D3" s="93" t="s">
        <v>207</v>
      </c>
      <c r="E3" s="94">
        <v>0.02</v>
      </c>
      <c r="F3" s="95">
        <v>1222489.5571428575</v>
      </c>
    </row>
    <row r="4" spans="1:6" ht="12.75">
      <c r="A4" s="196"/>
      <c r="B4" s="197"/>
      <c r="C4" s="92" t="s">
        <v>208</v>
      </c>
      <c r="D4" s="93" t="s">
        <v>209</v>
      </c>
      <c r="E4" s="94">
        <v>0.02</v>
      </c>
      <c r="F4" s="95">
        <v>879295.2142857143</v>
      </c>
    </row>
    <row r="5" spans="1:6" ht="12.75">
      <c r="A5" s="196"/>
      <c r="B5" s="197"/>
      <c r="C5" s="92" t="s">
        <v>210</v>
      </c>
      <c r="D5" s="93" t="s">
        <v>211</v>
      </c>
      <c r="E5" s="94">
        <v>0.02</v>
      </c>
      <c r="F5" s="95">
        <v>663073.7142857143</v>
      </c>
    </row>
    <row r="6" spans="1:6" ht="12.75">
      <c r="A6" s="196"/>
      <c r="B6" s="197"/>
      <c r="C6" s="92" t="s">
        <v>212</v>
      </c>
      <c r="D6" s="93" t="s">
        <v>213</v>
      </c>
      <c r="E6" s="94">
        <v>0.02</v>
      </c>
      <c r="F6" s="95">
        <v>387277.47142857156</v>
      </c>
    </row>
    <row r="7" spans="1:6" ht="12.75">
      <c r="A7" s="196"/>
      <c r="B7" s="197"/>
      <c r="C7" s="92" t="s">
        <v>214</v>
      </c>
      <c r="D7" s="93" t="s">
        <v>215</v>
      </c>
      <c r="E7" s="94">
        <v>0.02</v>
      </c>
      <c r="F7" s="95">
        <v>203748.1285714286</v>
      </c>
    </row>
    <row r="8" spans="1:6" ht="27">
      <c r="A8" s="90" t="s">
        <v>216</v>
      </c>
      <c r="B8" s="91" t="s">
        <v>217</v>
      </c>
      <c r="C8" s="91" t="s">
        <v>218</v>
      </c>
      <c r="D8" s="93" t="s">
        <v>219</v>
      </c>
      <c r="E8" s="94">
        <v>0.02</v>
      </c>
      <c r="F8" s="95">
        <v>108818.12857142858</v>
      </c>
    </row>
    <row r="9" spans="1:6" ht="12.75">
      <c r="A9" s="198" t="s">
        <v>220</v>
      </c>
      <c r="B9" s="197" t="s">
        <v>221</v>
      </c>
      <c r="C9" s="91" t="s">
        <v>222</v>
      </c>
      <c r="D9" s="93" t="s">
        <v>223</v>
      </c>
      <c r="E9" s="94">
        <v>0.02</v>
      </c>
      <c r="F9" s="95">
        <v>211999.85714285713</v>
      </c>
    </row>
    <row r="10" spans="1:6" ht="12.75">
      <c r="A10" s="198"/>
      <c r="B10" s="199"/>
      <c r="C10" s="91" t="s">
        <v>224</v>
      </c>
      <c r="D10" s="93" t="s">
        <v>225</v>
      </c>
      <c r="E10" s="94">
        <v>0.02</v>
      </c>
      <c r="F10" s="95">
        <v>116419.44285714286</v>
      </c>
    </row>
    <row r="11" spans="1:6" s="114" customFormat="1" ht="12.75">
      <c r="A11" s="200" t="s">
        <v>226</v>
      </c>
      <c r="B11" s="201" t="s">
        <v>227</v>
      </c>
      <c r="C11" s="111" t="s">
        <v>228</v>
      </c>
      <c r="D11" s="113" t="s">
        <v>252</v>
      </c>
      <c r="E11" s="94">
        <v>0.02</v>
      </c>
      <c r="F11" s="95">
        <v>211291.61428571425</v>
      </c>
    </row>
    <row r="12" spans="1:6" s="114" customFormat="1" ht="12.75">
      <c r="A12" s="200"/>
      <c r="B12" s="201"/>
      <c r="C12" s="111" t="s">
        <v>229</v>
      </c>
      <c r="D12" s="113" t="s">
        <v>251</v>
      </c>
      <c r="E12" s="94">
        <v>0.02</v>
      </c>
      <c r="F12" s="95">
        <v>115568.67142857144</v>
      </c>
    </row>
    <row r="13" spans="1:6" s="114" customFormat="1" ht="12.75">
      <c r="A13" s="200"/>
      <c r="B13" s="201"/>
      <c r="C13" s="111" t="s">
        <v>230</v>
      </c>
      <c r="D13" s="113" t="s">
        <v>253</v>
      </c>
      <c r="E13" s="94">
        <v>0.02</v>
      </c>
      <c r="F13" s="95">
        <v>46043.8</v>
      </c>
    </row>
    <row r="14" spans="1:6" s="114" customFormat="1" ht="27">
      <c r="A14" s="111" t="s">
        <v>231</v>
      </c>
      <c r="B14" s="111" t="s">
        <v>232</v>
      </c>
      <c r="C14" s="112" t="s">
        <v>233</v>
      </c>
      <c r="D14" s="113" t="s">
        <v>219</v>
      </c>
      <c r="E14" s="94">
        <v>0.02</v>
      </c>
      <c r="F14" s="95">
        <v>55280.50000000001</v>
      </c>
    </row>
    <row r="15" spans="1:6" s="114" customFormat="1" ht="27">
      <c r="A15" s="111" t="s">
        <v>234</v>
      </c>
      <c r="B15" s="111" t="s">
        <v>254</v>
      </c>
      <c r="C15" s="112" t="s">
        <v>235</v>
      </c>
      <c r="D15" s="115" t="s">
        <v>249</v>
      </c>
      <c r="E15" s="94">
        <v>0.02</v>
      </c>
      <c r="F15" s="95">
        <v>82146.14571428573</v>
      </c>
    </row>
    <row r="16" spans="1:11" s="114" customFormat="1" ht="31.5" customHeight="1">
      <c r="A16" s="188" t="s">
        <v>259</v>
      </c>
      <c r="B16" s="188"/>
      <c r="C16" s="188"/>
      <c r="D16" s="188"/>
      <c r="E16" s="188"/>
      <c r="F16" s="188"/>
      <c r="G16" s="96"/>
      <c r="H16" s="96"/>
      <c r="I16" s="96"/>
      <c r="J16" s="96"/>
      <c r="K16" s="96"/>
    </row>
    <row r="17" spans="1:12" s="114" customFormat="1" ht="21" customHeight="1">
      <c r="A17" s="192" t="s">
        <v>6</v>
      </c>
      <c r="B17" s="193"/>
      <c r="C17" s="193"/>
      <c r="D17" s="193"/>
      <c r="E17" s="193"/>
      <c r="F17" s="194"/>
      <c r="G17" s="104"/>
      <c r="H17" s="96"/>
      <c r="I17" s="96"/>
      <c r="J17" s="96"/>
      <c r="K17" s="96"/>
      <c r="L17" s="96"/>
    </row>
    <row r="18" spans="1:12" s="114" customFormat="1" ht="21" customHeight="1">
      <c r="A18" s="188" t="s">
        <v>255</v>
      </c>
      <c r="B18" s="188"/>
      <c r="C18" s="188"/>
      <c r="D18" s="188"/>
      <c r="E18" s="188"/>
      <c r="F18" s="188"/>
      <c r="G18" s="104"/>
      <c r="H18" s="96"/>
      <c r="I18" s="96"/>
      <c r="J18" s="96"/>
      <c r="K18" s="96"/>
      <c r="L18" s="96"/>
    </row>
    <row r="19" spans="1:12" s="114" customFormat="1" ht="51" customHeight="1">
      <c r="A19" s="188" t="s">
        <v>276</v>
      </c>
      <c r="B19" s="188"/>
      <c r="C19" s="188"/>
      <c r="D19" s="188"/>
      <c r="E19" s="188"/>
      <c r="F19" s="188"/>
      <c r="G19" s="104"/>
      <c r="H19" s="96"/>
      <c r="I19" s="96"/>
      <c r="J19" s="96"/>
      <c r="K19" s="96"/>
      <c r="L19" s="96"/>
    </row>
    <row r="20" spans="1:12" s="114" customFormat="1" ht="27.75" customHeight="1">
      <c r="A20" s="188" t="s">
        <v>257</v>
      </c>
      <c r="B20" s="188"/>
      <c r="C20" s="188"/>
      <c r="D20" s="188"/>
      <c r="E20" s="188"/>
      <c r="F20" s="188"/>
      <c r="G20" s="104"/>
      <c r="H20" s="96"/>
      <c r="I20" s="96"/>
      <c r="J20" s="96"/>
      <c r="K20" s="96"/>
      <c r="L20" s="96"/>
    </row>
    <row r="21" spans="1:12" s="114" customFormat="1" ht="27.75" customHeight="1">
      <c r="A21" s="188" t="s">
        <v>258</v>
      </c>
      <c r="B21" s="188"/>
      <c r="C21" s="188"/>
      <c r="D21" s="188"/>
      <c r="E21" s="188"/>
      <c r="F21" s="188"/>
      <c r="G21" s="104"/>
      <c r="H21" s="96"/>
      <c r="I21" s="96"/>
      <c r="J21" s="96"/>
      <c r="K21" s="96"/>
      <c r="L21" s="96"/>
    </row>
    <row r="22" spans="1:12" s="114" customFormat="1" ht="21" customHeight="1">
      <c r="A22" s="188" t="s">
        <v>261</v>
      </c>
      <c r="B22" s="188"/>
      <c r="C22" s="188"/>
      <c r="D22" s="188"/>
      <c r="E22" s="188"/>
      <c r="F22" s="188"/>
      <c r="G22" s="100"/>
      <c r="H22" s="98"/>
      <c r="I22" s="98"/>
      <c r="J22" s="98"/>
      <c r="K22" s="98"/>
      <c r="L22" s="98"/>
    </row>
    <row r="23" spans="1:11" s="114" customFormat="1" ht="30" customHeight="1">
      <c r="A23" s="188" t="s">
        <v>262</v>
      </c>
      <c r="B23" s="188"/>
      <c r="C23" s="188"/>
      <c r="D23" s="188"/>
      <c r="E23" s="188"/>
      <c r="F23" s="188"/>
      <c r="G23" s="98"/>
      <c r="H23" s="98"/>
      <c r="I23" s="98"/>
      <c r="J23" s="98"/>
      <c r="K23" s="98"/>
    </row>
    <row r="24" spans="1:11" s="114" customFormat="1" ht="27" customHeight="1">
      <c r="A24" s="188" t="s">
        <v>263</v>
      </c>
      <c r="B24" s="188"/>
      <c r="C24" s="188"/>
      <c r="D24" s="188"/>
      <c r="E24" s="188"/>
      <c r="F24" s="188"/>
      <c r="G24" s="96"/>
      <c r="H24" s="96"/>
      <c r="I24" s="96"/>
      <c r="J24" s="96"/>
      <c r="K24" s="96"/>
    </row>
    <row r="25" spans="1:11" s="114" customFormat="1" ht="21" customHeight="1">
      <c r="A25" s="188" t="s">
        <v>277</v>
      </c>
      <c r="B25" s="188"/>
      <c r="C25" s="188"/>
      <c r="D25" s="188"/>
      <c r="E25" s="188"/>
      <c r="F25" s="188"/>
      <c r="G25" s="99"/>
      <c r="H25" s="99"/>
      <c r="I25" s="99"/>
      <c r="J25" s="99"/>
      <c r="K25" s="99"/>
    </row>
    <row r="26" spans="1:11" s="114" customFormat="1" ht="27" customHeight="1">
      <c r="A26" s="188" t="s">
        <v>278</v>
      </c>
      <c r="B26" s="188"/>
      <c r="C26" s="188"/>
      <c r="D26" s="188"/>
      <c r="E26" s="188"/>
      <c r="F26" s="188"/>
      <c r="G26" s="99"/>
      <c r="H26" s="99"/>
      <c r="I26" s="99"/>
      <c r="J26" s="99"/>
      <c r="K26" s="99"/>
    </row>
    <row r="27" spans="1:11" s="114" customFormat="1" ht="21" customHeight="1">
      <c r="A27" s="188" t="s">
        <v>279</v>
      </c>
      <c r="B27" s="188"/>
      <c r="C27" s="188"/>
      <c r="D27" s="188"/>
      <c r="E27" s="188"/>
      <c r="F27" s="188"/>
      <c r="G27" s="99"/>
      <c r="H27" s="99"/>
      <c r="I27" s="99"/>
      <c r="J27" s="99"/>
      <c r="K27" s="99"/>
    </row>
    <row r="28" spans="1:11" s="114" customFormat="1" ht="27.75" customHeight="1">
      <c r="A28" s="188" t="s">
        <v>274</v>
      </c>
      <c r="B28" s="188"/>
      <c r="C28" s="188"/>
      <c r="D28" s="188"/>
      <c r="E28" s="188"/>
      <c r="F28" s="188"/>
      <c r="G28" s="99"/>
      <c r="H28" s="99"/>
      <c r="I28" s="99"/>
      <c r="J28" s="99"/>
      <c r="K28" s="99"/>
    </row>
    <row r="29" spans="1:11" s="114" customFormat="1" ht="21" customHeight="1">
      <c r="A29" s="188" t="s">
        <v>264</v>
      </c>
      <c r="B29" s="188"/>
      <c r="C29" s="188"/>
      <c r="D29" s="188"/>
      <c r="E29" s="188"/>
      <c r="F29" s="188"/>
      <c r="G29" s="96"/>
      <c r="H29" s="96"/>
      <c r="I29" s="96"/>
      <c r="J29" s="96"/>
      <c r="K29" s="96"/>
    </row>
    <row r="30" spans="1:11" ht="21" customHeight="1">
      <c r="A30" s="188" t="s">
        <v>265</v>
      </c>
      <c r="B30" s="188"/>
      <c r="C30" s="188"/>
      <c r="D30" s="188"/>
      <c r="E30" s="188"/>
      <c r="F30" s="188"/>
      <c r="G30" s="96"/>
      <c r="H30" s="96"/>
      <c r="I30" s="96"/>
      <c r="J30" s="96"/>
      <c r="K30" s="96"/>
    </row>
    <row r="31" spans="1:11" ht="29.25" customHeight="1">
      <c r="A31" s="188" t="s">
        <v>275</v>
      </c>
      <c r="B31" s="188"/>
      <c r="C31" s="188"/>
      <c r="D31" s="188"/>
      <c r="E31" s="188"/>
      <c r="F31" s="188"/>
      <c r="G31" s="96"/>
      <c r="H31" s="96"/>
      <c r="I31" s="96"/>
      <c r="J31" s="96"/>
      <c r="K31" s="96"/>
    </row>
    <row r="32" spans="1:12" ht="21" customHeight="1">
      <c r="A32" s="188" t="s">
        <v>270</v>
      </c>
      <c r="B32" s="188"/>
      <c r="C32" s="188"/>
      <c r="D32" s="188"/>
      <c r="E32" s="188"/>
      <c r="F32" s="188"/>
      <c r="G32" s="105"/>
      <c r="H32" s="97"/>
      <c r="I32" s="97"/>
      <c r="J32" s="97"/>
      <c r="K32" s="97"/>
      <c r="L32" s="97"/>
    </row>
    <row r="33" spans="7:12" ht="21" customHeight="1">
      <c r="G33" s="105"/>
      <c r="H33" s="97"/>
      <c r="I33" s="97"/>
      <c r="J33" s="97"/>
      <c r="K33" s="97"/>
      <c r="L33" s="97"/>
    </row>
    <row r="35" spans="1:6" ht="14.25">
      <c r="A35" s="189" t="s">
        <v>272</v>
      </c>
      <c r="B35" s="189"/>
      <c r="C35" s="189"/>
      <c r="D35" s="128"/>
      <c r="E35" s="189" t="s">
        <v>273</v>
      </c>
      <c r="F35" s="189"/>
    </row>
    <row r="36" spans="1:6" ht="25.5">
      <c r="A36" s="139" t="s">
        <v>236</v>
      </c>
      <c r="B36" s="139"/>
      <c r="C36" s="79" t="s">
        <v>237</v>
      </c>
      <c r="D36" s="128"/>
      <c r="E36" s="141" t="s">
        <v>9</v>
      </c>
      <c r="F36" s="142">
        <v>0.5</v>
      </c>
    </row>
    <row r="37" spans="1:6" ht="14.25">
      <c r="A37" s="140" t="s">
        <v>238</v>
      </c>
      <c r="B37" s="140"/>
      <c r="C37" s="125">
        <v>0.1</v>
      </c>
      <c r="D37" s="128"/>
      <c r="E37" s="141" t="s">
        <v>10</v>
      </c>
      <c r="F37" s="142">
        <v>0.45</v>
      </c>
    </row>
    <row r="38" spans="1:6" ht="14.25">
      <c r="A38" s="140" t="s">
        <v>239</v>
      </c>
      <c r="B38" s="140"/>
      <c r="C38" s="125">
        <v>0.1</v>
      </c>
      <c r="D38" s="128"/>
      <c r="E38" s="141" t="s">
        <v>11</v>
      </c>
      <c r="F38" s="142">
        <v>0.4</v>
      </c>
    </row>
    <row r="39" spans="1:6" ht="14.25">
      <c r="A39" s="140" t="s">
        <v>240</v>
      </c>
      <c r="B39" s="140"/>
      <c r="C39" s="125">
        <v>0.3</v>
      </c>
      <c r="D39" s="128"/>
      <c r="E39" s="141" t="s">
        <v>12</v>
      </c>
      <c r="F39" s="142">
        <v>0.35</v>
      </c>
    </row>
    <row r="40" spans="1:6" ht="14.25">
      <c r="A40" s="140" t="s">
        <v>241</v>
      </c>
      <c r="B40" s="140"/>
      <c r="C40" s="125">
        <v>0.3</v>
      </c>
      <c r="D40" s="128"/>
      <c r="E40" s="141" t="s">
        <v>13</v>
      </c>
      <c r="F40" s="142">
        <v>0.3</v>
      </c>
    </row>
    <row r="41" spans="1:6" ht="14.25">
      <c r="A41" s="190" t="s">
        <v>242</v>
      </c>
      <c r="B41" s="191"/>
      <c r="C41" s="125">
        <v>0.4</v>
      </c>
      <c r="D41" s="128"/>
      <c r="E41" s="141" t="s">
        <v>14</v>
      </c>
      <c r="F41" s="142">
        <v>0.2</v>
      </c>
    </row>
    <row r="42" spans="1:6" ht="14.25">
      <c r="A42" s="128"/>
      <c r="B42" s="128"/>
      <c r="C42" s="128"/>
      <c r="D42" s="128"/>
      <c r="E42" s="141" t="s">
        <v>15</v>
      </c>
      <c r="F42" s="142">
        <v>0.15</v>
      </c>
    </row>
    <row r="43" spans="1:6" ht="14.25">
      <c r="A43" s="128"/>
      <c r="B43" s="128"/>
      <c r="C43" s="128"/>
      <c r="D43" s="128"/>
      <c r="E43" s="141" t="s">
        <v>16</v>
      </c>
      <c r="F43" s="142">
        <v>0.1</v>
      </c>
    </row>
    <row r="44" spans="1:6" ht="12.75">
      <c r="A44" s="128"/>
      <c r="B44" s="128"/>
      <c r="C44" s="128"/>
      <c r="D44" s="128"/>
      <c r="E44" s="128"/>
      <c r="F44" s="128"/>
    </row>
    <row r="45" spans="1:6" ht="12.75">
      <c r="A45" s="128"/>
      <c r="B45" s="128"/>
      <c r="C45" s="128"/>
      <c r="D45" s="128"/>
      <c r="E45" s="128"/>
      <c r="F45" s="128"/>
    </row>
  </sheetData>
  <sheetProtection/>
  <mergeCells count="27">
    <mergeCell ref="A16:F16"/>
    <mergeCell ref="A1:F1"/>
    <mergeCell ref="A3:A7"/>
    <mergeCell ref="B3:B7"/>
    <mergeCell ref="A9:A10"/>
    <mergeCell ref="B9:B10"/>
    <mergeCell ref="A11:A13"/>
    <mergeCell ref="B11:B13"/>
    <mergeCell ref="A20:F20"/>
    <mergeCell ref="A21:F21"/>
    <mergeCell ref="A22:F22"/>
    <mergeCell ref="A17:F17"/>
    <mergeCell ref="A18:F18"/>
    <mergeCell ref="A19:F19"/>
    <mergeCell ref="A26:F26"/>
    <mergeCell ref="A27:F27"/>
    <mergeCell ref="A28:F28"/>
    <mergeCell ref="A23:F23"/>
    <mergeCell ref="A24:F24"/>
    <mergeCell ref="A25:F25"/>
    <mergeCell ref="A32:F32"/>
    <mergeCell ref="A35:C35"/>
    <mergeCell ref="E35:F35"/>
    <mergeCell ref="A41:B41"/>
    <mergeCell ref="A29:F29"/>
    <mergeCell ref="A30:F30"/>
    <mergeCell ref="A31:F31"/>
  </mergeCells>
  <printOptions/>
  <pageMargins left="0.25" right="0.25" top="0.75" bottom="0.75" header="0.3" footer="0.3"/>
  <pageSetup fitToHeight="0" fitToWidth="1" horizontalDpi="300" verticalDpi="3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tabSelected="1" zoomScale="85" zoomScaleNormal="85" zoomScalePageLayoutView="0" workbookViewId="0" topLeftCell="A1">
      <selection activeCell="E8" sqref="E8"/>
    </sheetView>
  </sheetViews>
  <sheetFormatPr defaultColWidth="9.00390625" defaultRowHeight="12.75"/>
  <cols>
    <col min="1" max="1" width="9.125" style="128" customWidth="1"/>
    <col min="2" max="2" width="23.25390625" style="128" bestFit="1" customWidth="1"/>
    <col min="3" max="3" width="9.125" style="128" customWidth="1"/>
    <col min="4" max="4" width="47.75390625" style="128" bestFit="1" customWidth="1"/>
    <col min="5" max="5" width="18.25390625" style="128" customWidth="1"/>
    <col min="6" max="6" width="25.00390625" style="128" customWidth="1"/>
    <col min="7" max="7" width="11.00390625" style="128" bestFit="1" customWidth="1"/>
    <col min="8" max="8" width="14.00390625" style="128" customWidth="1"/>
    <col min="9" max="12" width="14.25390625" style="128" customWidth="1"/>
    <col min="13" max="13" width="11.125" style="128" customWidth="1"/>
    <col min="14" max="14" width="10.625" style="128" customWidth="1"/>
    <col min="15" max="15" width="10.375" style="128" customWidth="1"/>
    <col min="16" max="18" width="10.75390625" style="128" customWidth="1"/>
    <col min="19" max="16384" width="9.125" style="128" customWidth="1"/>
  </cols>
  <sheetData>
    <row r="1" spans="1:13" ht="14.25" customHeight="1">
      <c r="A1" s="195" t="s">
        <v>287</v>
      </c>
      <c r="B1" s="195"/>
      <c r="C1" s="195"/>
      <c r="D1" s="195"/>
      <c r="E1" s="195"/>
      <c r="F1" s="195"/>
      <c r="G1" s="127"/>
      <c r="H1" s="127"/>
      <c r="I1" s="127"/>
      <c r="J1" s="127"/>
      <c r="K1" s="127"/>
      <c r="L1" s="127"/>
      <c r="M1" s="126"/>
    </row>
    <row r="2" spans="1:6" ht="27">
      <c r="A2" s="101" t="s">
        <v>200</v>
      </c>
      <c r="B2" s="101" t="s">
        <v>201</v>
      </c>
      <c r="C2" s="102"/>
      <c r="D2" s="101" t="s">
        <v>202</v>
      </c>
      <c r="E2" s="89" t="s">
        <v>256</v>
      </c>
      <c r="F2" s="103" t="s">
        <v>203</v>
      </c>
    </row>
    <row r="3" spans="1:6" s="129" customFormat="1" ht="11.25">
      <c r="A3" s="207" t="s">
        <v>204</v>
      </c>
      <c r="B3" s="208" t="s">
        <v>205</v>
      </c>
      <c r="C3" s="119" t="s">
        <v>206</v>
      </c>
      <c r="D3" s="120" t="s">
        <v>243</v>
      </c>
      <c r="E3" s="121">
        <v>0.03</v>
      </c>
      <c r="F3" s="122">
        <v>251680.00000000003</v>
      </c>
    </row>
    <row r="4" spans="1:6" s="129" customFormat="1" ht="11.25">
      <c r="A4" s="207"/>
      <c r="B4" s="208"/>
      <c r="C4" s="119" t="s">
        <v>208</v>
      </c>
      <c r="D4" s="120" t="s">
        <v>267</v>
      </c>
      <c r="E4" s="121">
        <v>0.03</v>
      </c>
      <c r="F4" s="122">
        <v>178273.33333333334</v>
      </c>
    </row>
    <row r="5" spans="1:6" s="129" customFormat="1" ht="11.25">
      <c r="A5" s="207"/>
      <c r="B5" s="208"/>
      <c r="C5" s="119" t="s">
        <v>210</v>
      </c>
      <c r="D5" s="120" t="s">
        <v>266</v>
      </c>
      <c r="E5" s="121">
        <v>0.03</v>
      </c>
      <c r="F5" s="122">
        <v>146813.33333333334</v>
      </c>
    </row>
    <row r="6" spans="1:6" s="129" customFormat="1" ht="16.5" customHeight="1">
      <c r="A6" s="117" t="s">
        <v>216</v>
      </c>
      <c r="B6" s="118" t="s">
        <v>217</v>
      </c>
      <c r="C6" s="118" t="s">
        <v>218</v>
      </c>
      <c r="D6" s="120" t="s">
        <v>219</v>
      </c>
      <c r="E6" s="121">
        <v>0.03</v>
      </c>
      <c r="F6" s="122">
        <v>61871.33333333334</v>
      </c>
    </row>
    <row r="7" spans="1:6" s="129" customFormat="1" ht="11.25">
      <c r="A7" s="119" t="s">
        <v>220</v>
      </c>
      <c r="B7" s="118" t="s">
        <v>221</v>
      </c>
      <c r="C7" s="118" t="s">
        <v>244</v>
      </c>
      <c r="D7" s="120" t="s">
        <v>221</v>
      </c>
      <c r="E7" s="121">
        <v>0.03</v>
      </c>
      <c r="F7" s="122">
        <v>73406.66666666667</v>
      </c>
    </row>
    <row r="8" spans="1:6" s="129" customFormat="1" ht="11.25">
      <c r="A8" s="209" t="s">
        <v>226</v>
      </c>
      <c r="B8" s="118" t="s">
        <v>227</v>
      </c>
      <c r="C8" s="118" t="s">
        <v>228</v>
      </c>
      <c r="D8" s="120" t="s">
        <v>269</v>
      </c>
      <c r="E8" s="121">
        <v>0.03</v>
      </c>
      <c r="F8" s="122">
        <v>73406.66666666667</v>
      </c>
    </row>
    <row r="9" spans="1:6" s="129" customFormat="1" ht="11.25">
      <c r="A9" s="209"/>
      <c r="B9" s="118" t="s">
        <v>227</v>
      </c>
      <c r="C9" s="118" t="s">
        <v>229</v>
      </c>
      <c r="D9" s="120" t="s">
        <v>268</v>
      </c>
      <c r="E9" s="121">
        <v>0.03</v>
      </c>
      <c r="F9" s="122">
        <v>36701.5</v>
      </c>
    </row>
    <row r="10" spans="1:6" s="129" customFormat="1" ht="11.25">
      <c r="A10" s="209"/>
      <c r="B10" s="118" t="s">
        <v>227</v>
      </c>
      <c r="C10" s="118" t="s">
        <v>230</v>
      </c>
      <c r="D10" s="120" t="s">
        <v>245</v>
      </c>
      <c r="E10" s="121">
        <v>0.03</v>
      </c>
      <c r="F10" s="122">
        <v>31363.2</v>
      </c>
    </row>
    <row r="11" spans="1:6" s="129" customFormat="1" ht="11.25">
      <c r="A11" s="118" t="s">
        <v>231</v>
      </c>
      <c r="B11" s="118" t="s">
        <v>232</v>
      </c>
      <c r="C11" s="119" t="s">
        <v>246</v>
      </c>
      <c r="D11" s="120" t="s">
        <v>219</v>
      </c>
      <c r="E11" s="121">
        <v>0.03</v>
      </c>
      <c r="F11" s="122">
        <v>31460.000000000004</v>
      </c>
    </row>
    <row r="12" spans="1:6" s="129" customFormat="1" ht="11.25">
      <c r="A12" s="118" t="s">
        <v>234</v>
      </c>
      <c r="B12" s="118" t="s">
        <v>247</v>
      </c>
      <c r="C12" s="123" t="s">
        <v>248</v>
      </c>
      <c r="D12" s="124" t="s">
        <v>249</v>
      </c>
      <c r="E12" s="121">
        <v>0.03</v>
      </c>
      <c r="F12" s="122">
        <v>50448.200000000004</v>
      </c>
    </row>
    <row r="13" spans="1:12" s="131" customFormat="1" ht="36.75" customHeight="1">
      <c r="A13" s="206" t="s">
        <v>260</v>
      </c>
      <c r="B13" s="206"/>
      <c r="C13" s="206"/>
      <c r="D13" s="206"/>
      <c r="E13" s="206"/>
      <c r="F13" s="206"/>
      <c r="G13" s="130"/>
      <c r="H13" s="130"/>
      <c r="I13" s="130"/>
      <c r="J13" s="130"/>
      <c r="K13" s="130"/>
      <c r="L13" s="130"/>
    </row>
    <row r="14" spans="1:12" s="131" customFormat="1" ht="12.75" customHeight="1">
      <c r="A14" s="203" t="s">
        <v>6</v>
      </c>
      <c r="B14" s="204"/>
      <c r="C14" s="204"/>
      <c r="D14" s="204"/>
      <c r="E14" s="204"/>
      <c r="F14" s="205"/>
      <c r="G14" s="98"/>
      <c r="H14" s="98"/>
      <c r="I14" s="98"/>
      <c r="J14" s="98"/>
      <c r="K14" s="98"/>
      <c r="L14" s="98"/>
    </row>
    <row r="15" spans="1:12" s="131" customFormat="1" ht="12.75" customHeight="1">
      <c r="A15" s="202" t="s">
        <v>255</v>
      </c>
      <c r="B15" s="202"/>
      <c r="C15" s="202"/>
      <c r="D15" s="202"/>
      <c r="E15" s="202"/>
      <c r="F15" s="202"/>
      <c r="G15" s="97"/>
      <c r="H15" s="97"/>
      <c r="I15" s="97"/>
      <c r="J15" s="97"/>
      <c r="K15" s="97"/>
      <c r="L15" s="97"/>
    </row>
    <row r="16" spans="1:12" s="131" customFormat="1" ht="42.75" customHeight="1">
      <c r="A16" s="202" t="s">
        <v>280</v>
      </c>
      <c r="B16" s="202"/>
      <c r="C16" s="202"/>
      <c r="D16" s="202"/>
      <c r="E16" s="202"/>
      <c r="F16" s="202"/>
      <c r="G16" s="97"/>
      <c r="H16" s="97"/>
      <c r="I16" s="97"/>
      <c r="J16" s="97"/>
      <c r="K16" s="97"/>
      <c r="L16" s="97"/>
    </row>
    <row r="17" spans="1:12" s="131" customFormat="1" ht="28.5" customHeight="1">
      <c r="A17" s="202" t="s">
        <v>257</v>
      </c>
      <c r="B17" s="202"/>
      <c r="C17" s="202"/>
      <c r="D17" s="202"/>
      <c r="E17" s="202"/>
      <c r="F17" s="202"/>
      <c r="G17" s="97"/>
      <c r="H17" s="97"/>
      <c r="I17" s="97"/>
      <c r="J17" s="97"/>
      <c r="K17" s="97"/>
      <c r="L17" s="97"/>
    </row>
    <row r="18" spans="1:12" s="131" customFormat="1" ht="12.75" customHeight="1">
      <c r="A18" s="202" t="s">
        <v>258</v>
      </c>
      <c r="B18" s="202"/>
      <c r="C18" s="202"/>
      <c r="D18" s="202"/>
      <c r="E18" s="202"/>
      <c r="F18" s="202"/>
      <c r="G18" s="97"/>
      <c r="H18" s="97"/>
      <c r="I18" s="97"/>
      <c r="J18" s="97"/>
      <c r="K18" s="97"/>
      <c r="L18" s="97"/>
    </row>
    <row r="19" spans="1:12" s="131" customFormat="1" ht="17.25" customHeight="1">
      <c r="A19" s="202" t="s">
        <v>261</v>
      </c>
      <c r="B19" s="202"/>
      <c r="C19" s="202"/>
      <c r="D19" s="202"/>
      <c r="E19" s="202"/>
      <c r="F19" s="202"/>
      <c r="G19" s="97"/>
      <c r="H19" s="97"/>
      <c r="I19" s="97"/>
      <c r="J19" s="97"/>
      <c r="K19" s="97"/>
      <c r="L19" s="97"/>
    </row>
    <row r="20" spans="1:12" s="131" customFormat="1" ht="29.25" customHeight="1">
      <c r="A20" s="202" t="s">
        <v>262</v>
      </c>
      <c r="B20" s="202"/>
      <c r="C20" s="202"/>
      <c r="D20" s="202"/>
      <c r="E20" s="202"/>
      <c r="F20" s="202"/>
      <c r="G20" s="97"/>
      <c r="H20" s="97"/>
      <c r="I20" s="97"/>
      <c r="J20" s="97"/>
      <c r="K20" s="97"/>
      <c r="L20" s="97"/>
    </row>
    <row r="21" spans="1:12" s="131" customFormat="1" ht="27.75" customHeight="1">
      <c r="A21" s="202" t="s">
        <v>263</v>
      </c>
      <c r="B21" s="202"/>
      <c r="C21" s="202"/>
      <c r="D21" s="202"/>
      <c r="E21" s="202"/>
      <c r="F21" s="202"/>
      <c r="G21" s="132"/>
      <c r="H21" s="132"/>
      <c r="I21" s="132"/>
      <c r="J21" s="132"/>
      <c r="K21" s="132"/>
      <c r="L21" s="132"/>
    </row>
    <row r="22" spans="1:12" s="131" customFormat="1" ht="17.25" customHeight="1">
      <c r="A22" s="202" t="s">
        <v>281</v>
      </c>
      <c r="B22" s="202"/>
      <c r="C22" s="202"/>
      <c r="D22" s="202"/>
      <c r="E22" s="202"/>
      <c r="F22" s="202"/>
      <c r="G22" s="133"/>
      <c r="H22" s="133"/>
      <c r="I22" s="133"/>
      <c r="J22" s="133"/>
      <c r="K22" s="133"/>
      <c r="L22" s="133"/>
    </row>
    <row r="23" spans="1:12" s="131" customFormat="1" ht="19.5" customHeight="1">
      <c r="A23" s="202" t="s">
        <v>282</v>
      </c>
      <c r="B23" s="202"/>
      <c r="C23" s="202"/>
      <c r="D23" s="202"/>
      <c r="E23" s="202"/>
      <c r="F23" s="202"/>
      <c r="G23" s="134"/>
      <c r="H23" s="134"/>
      <c r="I23" s="134"/>
      <c r="J23" s="134"/>
      <c r="K23" s="134"/>
      <c r="L23" s="134"/>
    </row>
    <row r="24" spans="1:12" s="131" customFormat="1" ht="17.25" customHeight="1">
      <c r="A24" s="202" t="s">
        <v>285</v>
      </c>
      <c r="B24" s="202"/>
      <c r="C24" s="202"/>
      <c r="D24" s="202"/>
      <c r="E24" s="202"/>
      <c r="F24" s="202"/>
      <c r="G24" s="135"/>
      <c r="H24" s="135"/>
      <c r="I24" s="135"/>
      <c r="J24" s="135"/>
      <c r="K24" s="135"/>
      <c r="L24" s="135"/>
    </row>
    <row r="25" spans="1:12" s="131" customFormat="1" ht="33.75" customHeight="1">
      <c r="A25" s="202" t="s">
        <v>283</v>
      </c>
      <c r="B25" s="202"/>
      <c r="C25" s="202"/>
      <c r="D25" s="202"/>
      <c r="E25" s="202"/>
      <c r="F25" s="202"/>
      <c r="G25" s="135"/>
      <c r="H25" s="135"/>
      <c r="I25" s="135"/>
      <c r="J25" s="135"/>
      <c r="K25" s="135"/>
      <c r="L25" s="135"/>
    </row>
    <row r="26" spans="1:12" ht="18" customHeight="1">
      <c r="A26" s="202" t="s">
        <v>264</v>
      </c>
      <c r="B26" s="202"/>
      <c r="C26" s="202"/>
      <c r="D26" s="202"/>
      <c r="E26" s="202"/>
      <c r="F26" s="202"/>
      <c r="G26" s="97"/>
      <c r="H26" s="97"/>
      <c r="I26" s="97"/>
      <c r="J26" s="97"/>
      <c r="K26" s="97"/>
      <c r="L26" s="97"/>
    </row>
    <row r="27" spans="1:12" ht="17.25" customHeight="1">
      <c r="A27" s="202" t="s">
        <v>265</v>
      </c>
      <c r="B27" s="202"/>
      <c r="C27" s="202"/>
      <c r="D27" s="202"/>
      <c r="E27" s="202"/>
      <c r="F27" s="202"/>
      <c r="G27" s="97"/>
      <c r="H27" s="97"/>
      <c r="I27" s="97"/>
      <c r="J27" s="97"/>
      <c r="K27" s="97"/>
      <c r="L27" s="97"/>
    </row>
    <row r="28" spans="1:12" ht="23.25" customHeight="1">
      <c r="A28" s="202" t="s">
        <v>284</v>
      </c>
      <c r="B28" s="202"/>
      <c r="C28" s="202"/>
      <c r="D28" s="202"/>
      <c r="E28" s="202"/>
      <c r="F28" s="202"/>
      <c r="G28" s="97"/>
      <c r="H28" s="97"/>
      <c r="I28" s="97"/>
      <c r="J28" s="97"/>
      <c r="K28" s="97"/>
      <c r="L28" s="97"/>
    </row>
    <row r="29" spans="1:12" ht="18" customHeight="1">
      <c r="A29" s="202" t="s">
        <v>271</v>
      </c>
      <c r="B29" s="202"/>
      <c r="C29" s="202"/>
      <c r="D29" s="202"/>
      <c r="E29" s="202"/>
      <c r="F29" s="202"/>
      <c r="G29" s="97"/>
      <c r="H29" s="97"/>
      <c r="I29" s="97"/>
      <c r="J29" s="97"/>
      <c r="K29" s="97"/>
      <c r="L29" s="97"/>
    </row>
    <row r="30" spans="1:12" ht="18" customHeight="1">
      <c r="A30" s="116"/>
      <c r="B30" s="116"/>
      <c r="C30" s="116"/>
      <c r="D30" s="116"/>
      <c r="E30" s="116"/>
      <c r="F30" s="116"/>
      <c r="G30" s="116"/>
      <c r="H30" s="116"/>
      <c r="I30" s="116"/>
      <c r="J30" s="116"/>
      <c r="K30" s="116"/>
      <c r="L30" s="116"/>
    </row>
    <row r="31" spans="1:11" ht="55.5" customHeight="1">
      <c r="A31" s="189" t="s">
        <v>272</v>
      </c>
      <c r="B31" s="189"/>
      <c r="C31" s="189"/>
      <c r="E31" s="189" t="s">
        <v>273</v>
      </c>
      <c r="F31" s="189"/>
      <c r="G31" s="136"/>
      <c r="H31" s="136"/>
      <c r="I31" s="136"/>
      <c r="J31" s="136"/>
      <c r="K31" s="136"/>
    </row>
    <row r="32" spans="1:11" ht="25.5">
      <c r="A32" s="139" t="s">
        <v>236</v>
      </c>
      <c r="B32" s="139"/>
      <c r="C32" s="79" t="s">
        <v>237</v>
      </c>
      <c r="E32" s="141" t="s">
        <v>9</v>
      </c>
      <c r="F32" s="142">
        <v>0.5</v>
      </c>
      <c r="G32" s="137"/>
      <c r="H32" s="137"/>
      <c r="J32" s="138"/>
      <c r="K32" s="138"/>
    </row>
    <row r="33" spans="1:11" ht="14.25">
      <c r="A33" s="140" t="s">
        <v>238</v>
      </c>
      <c r="B33" s="140"/>
      <c r="C33" s="125">
        <v>0.1</v>
      </c>
      <c r="E33" s="141" t="s">
        <v>10</v>
      </c>
      <c r="F33" s="142">
        <v>0.45</v>
      </c>
      <c r="G33" s="137"/>
      <c r="H33" s="137"/>
      <c r="J33" s="138"/>
      <c r="K33" s="138"/>
    </row>
    <row r="34" spans="1:11" ht="14.25">
      <c r="A34" s="140" t="s">
        <v>239</v>
      </c>
      <c r="B34" s="140"/>
      <c r="C34" s="125">
        <v>0.1</v>
      </c>
      <c r="E34" s="141" t="s">
        <v>11</v>
      </c>
      <c r="F34" s="142">
        <v>0.4</v>
      </c>
      <c r="G34" s="137"/>
      <c r="H34" s="137"/>
      <c r="J34" s="138"/>
      <c r="K34" s="138"/>
    </row>
    <row r="35" spans="1:11" ht="14.25">
      <c r="A35" s="140" t="s">
        <v>240</v>
      </c>
      <c r="B35" s="140"/>
      <c r="C35" s="125">
        <v>0.3</v>
      </c>
      <c r="E35" s="141" t="s">
        <v>12</v>
      </c>
      <c r="F35" s="142">
        <v>0.35</v>
      </c>
      <c r="G35" s="137"/>
      <c r="H35" s="137"/>
      <c r="J35" s="138"/>
      <c r="K35" s="138"/>
    </row>
    <row r="36" spans="1:11" ht="28.5">
      <c r="A36" s="140" t="s">
        <v>241</v>
      </c>
      <c r="B36" s="140"/>
      <c r="C36" s="125">
        <v>0.3</v>
      </c>
      <c r="E36" s="141" t="s">
        <v>13</v>
      </c>
      <c r="F36" s="142">
        <v>0.3</v>
      </c>
      <c r="G36" s="137"/>
      <c r="H36" s="137"/>
      <c r="J36" s="138"/>
      <c r="K36" s="138"/>
    </row>
    <row r="37" spans="1:11" ht="28.5">
      <c r="A37" s="190" t="s">
        <v>242</v>
      </c>
      <c r="B37" s="191"/>
      <c r="C37" s="125">
        <v>0.4</v>
      </c>
      <c r="E37" s="141" t="s">
        <v>14</v>
      </c>
      <c r="F37" s="142">
        <v>0.2</v>
      </c>
      <c r="G37" s="137"/>
      <c r="H37" s="137"/>
      <c r="J37" s="138"/>
      <c r="K37" s="138"/>
    </row>
    <row r="38" spans="5:11" ht="28.5">
      <c r="E38" s="141" t="s">
        <v>15</v>
      </c>
      <c r="F38" s="142">
        <v>0.15</v>
      </c>
      <c r="G38" s="137"/>
      <c r="H38" s="137"/>
      <c r="J38" s="138"/>
      <c r="K38" s="138"/>
    </row>
    <row r="39" spans="5:11" ht="28.5">
      <c r="E39" s="141" t="s">
        <v>16</v>
      </c>
      <c r="F39" s="142">
        <v>0.1</v>
      </c>
      <c r="G39" s="137"/>
      <c r="H39" s="137"/>
      <c r="J39" s="138"/>
      <c r="K39" s="138"/>
    </row>
  </sheetData>
  <sheetProtection/>
  <mergeCells count="24">
    <mergeCell ref="A31:C31"/>
    <mergeCell ref="E31:F31"/>
    <mergeCell ref="A37:B37"/>
    <mergeCell ref="A22:F22"/>
    <mergeCell ref="A23:F23"/>
    <mergeCell ref="A24:F24"/>
    <mergeCell ref="A25:F25"/>
    <mergeCell ref="A26:F26"/>
    <mergeCell ref="A27:F27"/>
    <mergeCell ref="A28:F28"/>
    <mergeCell ref="A17:F17"/>
    <mergeCell ref="A3:A5"/>
    <mergeCell ref="B3:B5"/>
    <mergeCell ref="A8:A10"/>
    <mergeCell ref="A29:F29"/>
    <mergeCell ref="A18:F18"/>
    <mergeCell ref="A19:F19"/>
    <mergeCell ref="A20:F20"/>
    <mergeCell ref="A21:F21"/>
    <mergeCell ref="A1:F1"/>
    <mergeCell ref="A14:F14"/>
    <mergeCell ref="A13:F13"/>
    <mergeCell ref="A16:F16"/>
    <mergeCell ref="A15:F15"/>
  </mergeCells>
  <printOptions/>
  <pageMargins left="0.2362204724409449" right="0.2362204724409449" top="0.3937007874015748" bottom="0.3937007874015748" header="0.31496062992125984" footer="0.31496062992125984"/>
  <pageSetup fitToHeight="0" fitToWidth="1"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Mesam</dc:creator>
  <cp:keywords/>
  <dc:description/>
  <cp:lastModifiedBy>Seçil Aygül</cp:lastModifiedBy>
  <cp:lastPrinted>2014-09-29T06:29:51Z</cp:lastPrinted>
  <dcterms:created xsi:type="dcterms:W3CDTF">2004-06-21T06:26:25Z</dcterms:created>
  <dcterms:modified xsi:type="dcterms:W3CDTF">2016-09-30T14:11:58Z</dcterms:modified>
  <cp:category/>
  <cp:version/>
  <cp:contentType/>
  <cp:contentStatus/>
</cp:coreProperties>
</file>